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etcalfe2017\_Web\services.fotec.at\VWT\"/>
    </mc:Choice>
  </mc:AlternateContent>
  <xr:revisionPtr revIDLastSave="0" documentId="13_ncr:1_{81B7972E-71CA-42D2-B870-5AE4F5451930}" xr6:coauthVersionLast="47" xr6:coauthVersionMax="47" xr10:uidLastSave="{00000000-0000-0000-0000-000000000000}"/>
  <bookViews>
    <workbookView xWindow="-38510" yWindow="-110" windowWidth="38620" windowHeight="21100" xr2:uid="{00000000-000D-0000-FFFF-FFFF00000000}"/>
  </bookViews>
  <sheets>
    <sheet name="Stammdaten" sheetId="14" r:id="rId1"/>
    <sheet name="Zusammenfassung" sheetId="23" r:id="rId2"/>
    <sheet name="Personalkosten FOTEC" sheetId="13" r:id="rId3"/>
    <sheet name="Personalkosten FHWN" sheetId="24" r:id="rId4"/>
    <sheet name="Sach- und Materialkosten" sheetId="21" r:id="rId5"/>
    <sheet name="Drittkosten" sheetId="17" r:id="rId6"/>
    <sheet name="Reisekosten FOTEC" sheetId="19" r:id="rId7"/>
    <sheet name="Reisekosten FHWN" sheetId="25" r:id="rId8"/>
    <sheet name="Sonstige Kosten" sheetId="16" r:id="rId9"/>
    <sheet name="Maschinenkosten" sheetId="18" r:id="rId10"/>
    <sheet name="Umsätze" sheetId="2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3" l="1"/>
  <c r="K6" i="25"/>
  <c r="K7" i="25"/>
  <c r="K5" i="25"/>
  <c r="C23" i="23" s="1"/>
  <c r="E17" i="14" s="1"/>
  <c r="G17" i="14" s="1"/>
  <c r="D31" i="14"/>
  <c r="D29" i="14" s="1"/>
  <c r="E31" i="14"/>
  <c r="F31" i="14"/>
  <c r="F29" i="14" s="1"/>
  <c r="E29" i="14"/>
  <c r="C31" i="14"/>
  <c r="C29" i="14" s="1"/>
  <c r="C30" i="14"/>
  <c r="G30" i="14" s="1"/>
  <c r="D30" i="14"/>
  <c r="E30" i="14"/>
  <c r="F30" i="14"/>
  <c r="G28" i="14"/>
  <c r="E28" i="14"/>
  <c r="G22" i="14"/>
  <c r="G15" i="14"/>
  <c r="G18" i="14"/>
  <c r="G19" i="14"/>
  <c r="G20" i="14"/>
  <c r="G14" i="14"/>
  <c r="F21" i="14"/>
  <c r="F23" i="14" s="1"/>
  <c r="K21" i="14"/>
  <c r="K23" i="14" s="1"/>
  <c r="J21" i="14"/>
  <c r="J23" i="14" s="1"/>
  <c r="I21" i="14"/>
  <c r="I23" i="14" s="1"/>
  <c r="B14" i="23"/>
  <c r="C21" i="14"/>
  <c r="D21" i="14"/>
  <c r="D23" i="14" s="1"/>
  <c r="B16" i="23"/>
  <c r="E15" i="14"/>
  <c r="C15" i="23"/>
  <c r="C39" i="23"/>
  <c r="G29" i="14" l="1"/>
  <c r="B24" i="23"/>
  <c r="B20" i="23"/>
  <c r="C16" i="23"/>
  <c r="B3" i="25"/>
  <c r="A3" i="25"/>
  <c r="C24" i="23" l="1"/>
  <c r="A28" i="14"/>
  <c r="C9" i="23" l="1"/>
  <c r="B8" i="23"/>
  <c r="B9" i="23"/>
  <c r="B3" i="22"/>
  <c r="A3" i="22"/>
  <c r="B3" i="18"/>
  <c r="A3" i="18"/>
  <c r="B3" i="16"/>
  <c r="A3" i="16"/>
  <c r="B3" i="19"/>
  <c r="A3" i="19"/>
  <c r="B3" i="17"/>
  <c r="A3" i="17"/>
  <c r="B3" i="21"/>
  <c r="A3" i="21"/>
  <c r="B3" i="24"/>
  <c r="A3" i="24"/>
  <c r="B3" i="13"/>
  <c r="A3" i="13"/>
  <c r="C40" i="23" l="1"/>
  <c r="C17" i="23"/>
  <c r="C13" i="23"/>
  <c r="E18" i="14" l="1"/>
  <c r="E14" i="14"/>
  <c r="B29" i="14"/>
  <c r="B35" i="23"/>
  <c r="B3" i="23"/>
  <c r="B4" i="23"/>
  <c r="B5" i="23"/>
  <c r="B6" i="23"/>
  <c r="C7" i="23"/>
  <c r="B7" i="23"/>
  <c r="B36" i="23" l="1"/>
  <c r="I5" i="16"/>
  <c r="C25" i="23" s="1"/>
  <c r="E22" i="14" s="1"/>
  <c r="I5" i="17"/>
  <c r="C19" i="23" s="1"/>
  <c r="E20" i="14" s="1"/>
  <c r="B30" i="23" l="1"/>
  <c r="D6" i="18" l="1"/>
  <c r="J7" i="19"/>
  <c r="E16" i="14" s="1"/>
  <c r="G16" i="14" s="1"/>
  <c r="C23" i="14"/>
  <c r="D7" i="18" l="1"/>
  <c r="K7" i="18" s="1"/>
  <c r="K6" i="18"/>
  <c r="I7" i="19"/>
  <c r="C27" i="23" l="1"/>
  <c r="E19" i="14" s="1"/>
  <c r="B28" i="23"/>
  <c r="B26" i="23"/>
  <c r="B22" i="23"/>
  <c r="B18" i="23"/>
  <c r="E21" i="14" l="1"/>
  <c r="C22" i="23"/>
  <c r="C28" i="23"/>
  <c r="C20" i="23"/>
  <c r="C18" i="23"/>
  <c r="C26" i="23"/>
  <c r="C14" i="23"/>
  <c r="C29" i="23" l="1"/>
  <c r="C30" i="23" s="1"/>
  <c r="E23" i="14"/>
  <c r="G21" i="14"/>
  <c r="C32" i="23" l="1"/>
  <c r="C36" i="23" s="1"/>
  <c r="C35" i="23" l="1"/>
  <c r="G23" i="14"/>
  <c r="G31" i="14" l="1"/>
</calcChain>
</file>

<file path=xl/sharedStrings.xml><?xml version="1.0" encoding="utf-8"?>
<sst xmlns="http://schemas.openxmlformats.org/spreadsheetml/2006/main" count="262" uniqueCount="153">
  <si>
    <t>Name</t>
  </si>
  <si>
    <t>Drittkosten</t>
  </si>
  <si>
    <t>Bezeichnung</t>
  </si>
  <si>
    <t>Sonstige Kosten</t>
  </si>
  <si>
    <t>Reisekosten</t>
  </si>
  <si>
    <t>Summe</t>
  </si>
  <si>
    <t>Fasching</t>
  </si>
  <si>
    <t>Hohlagschwandtner</t>
  </si>
  <si>
    <t>Datum</t>
  </si>
  <si>
    <t>Teilzahlung AR 42</t>
  </si>
  <si>
    <t>Teilzahlung AR 84</t>
  </si>
  <si>
    <t>Isopp</t>
  </si>
  <si>
    <t>Teilzahlung AR 182</t>
  </si>
  <si>
    <t>Vorname</t>
  </si>
  <si>
    <t>Stundensatz</t>
  </si>
  <si>
    <t>Stundenanzahl</t>
  </si>
  <si>
    <t>AP-Nummer</t>
  </si>
  <si>
    <t>Maschinenstundensatz</t>
  </si>
  <si>
    <t>Rechnungsdatum</t>
  </si>
  <si>
    <t>Rechnungsnummer</t>
  </si>
  <si>
    <t>Zweck</t>
  </si>
  <si>
    <t>Reiseziel</t>
  </si>
  <si>
    <t>Reise-Beginn</t>
  </si>
  <si>
    <t>Reise-Ende</t>
  </si>
  <si>
    <t>Stammdaten</t>
  </si>
  <si>
    <t>Gemeinkostenzuschläge</t>
  </si>
  <si>
    <t>PK</t>
  </si>
  <si>
    <t>SMK</t>
  </si>
  <si>
    <t>DK</t>
  </si>
  <si>
    <t>RK</t>
  </si>
  <si>
    <t>SoK</t>
  </si>
  <si>
    <t>MK</t>
  </si>
  <si>
    <t>auf alles</t>
  </si>
  <si>
    <t>Personalkosten</t>
  </si>
  <si>
    <t>Sach- und Materialkosten</t>
  </si>
  <si>
    <t>Maschinenkosten</t>
  </si>
  <si>
    <t>Betrag</t>
  </si>
  <si>
    <t>Summe Umsätze</t>
  </si>
  <si>
    <t>2018-065-01</t>
  </si>
  <si>
    <t>ecoPlus</t>
  </si>
  <si>
    <t>Laufzeit:</t>
  </si>
  <si>
    <t>Laufzeit in Monaten:</t>
  </si>
  <si>
    <t>MRBC4i</t>
  </si>
  <si>
    <t>PKZ</t>
  </si>
  <si>
    <t>SMKZ</t>
  </si>
  <si>
    <t>DKZ</t>
  </si>
  <si>
    <t>RKZ</t>
  </si>
  <si>
    <t>SKZ</t>
  </si>
  <si>
    <t>MKZ</t>
  </si>
  <si>
    <t>Bezahlt</t>
  </si>
  <si>
    <t>Ja</t>
  </si>
  <si>
    <t>Nein</t>
  </si>
  <si>
    <t>Kugellager</t>
  </si>
  <si>
    <t>Amazon</t>
  </si>
  <si>
    <t>RK0123</t>
  </si>
  <si>
    <t>M400</t>
  </si>
  <si>
    <t>Mitarbeiter</t>
  </si>
  <si>
    <t>Wien</t>
  </si>
  <si>
    <t>Ackerl</t>
  </si>
  <si>
    <t>RK 120</t>
  </si>
  <si>
    <t>Braunstorfer</t>
  </si>
  <si>
    <t>RK 121</t>
  </si>
  <si>
    <t>Gangl</t>
  </si>
  <si>
    <t>RK 122</t>
  </si>
  <si>
    <t>RK Nr</t>
  </si>
  <si>
    <t>Bewirtung</t>
  </si>
  <si>
    <t>Laborie</t>
  </si>
  <si>
    <t>Anschaffung Brutto</t>
  </si>
  <si>
    <t>Auftraggeber:</t>
  </si>
  <si>
    <t>Kostenplan für Projektleiter</t>
  </si>
  <si>
    <t>Verfügbarer
Restbetrag</t>
  </si>
  <si>
    <t>Personalkosten FHWN</t>
  </si>
  <si>
    <t>Kosten f. Maschinennutzung und Lizenzen</t>
  </si>
  <si>
    <t>Indirekte Kosten</t>
  </si>
  <si>
    <t xml:space="preserve">Finanzierungsplan </t>
  </si>
  <si>
    <t>Quote</t>
  </si>
  <si>
    <t>Planfinanzierung</t>
  </si>
  <si>
    <t>Offene
Finanzierung</t>
  </si>
  <si>
    <t>Eigenmittel</t>
  </si>
  <si>
    <t>Kostenträger:</t>
  </si>
  <si>
    <t>Projektitel:</t>
  </si>
  <si>
    <t>Finanzierung</t>
  </si>
  <si>
    <t>von</t>
  </si>
  <si>
    <t>Lieferant</t>
  </si>
  <si>
    <t>BMD ER Nr.</t>
  </si>
  <si>
    <t>Zahlungsdatum</t>
  </si>
  <si>
    <t>Betrag Brutto</t>
  </si>
  <si>
    <t>Netto</t>
  </si>
  <si>
    <t>Netto (-Skonto)</t>
  </si>
  <si>
    <t>AP</t>
  </si>
  <si>
    <t>Brutto</t>
  </si>
  <si>
    <t>andere</t>
  </si>
  <si>
    <t>Projektitel lang:</t>
  </si>
  <si>
    <t>GKZ (auf alles)</t>
  </si>
  <si>
    <t>Kosten Gesamt</t>
  </si>
  <si>
    <t>Manuel</t>
  </si>
  <si>
    <t>ER000</t>
  </si>
  <si>
    <t>Versand</t>
  </si>
  <si>
    <t>Druck &amp; Versand</t>
  </si>
  <si>
    <t>R123</t>
  </si>
  <si>
    <t>ER123</t>
  </si>
  <si>
    <t>bis</t>
  </si>
  <si>
    <t>Messe</t>
  </si>
  <si>
    <t>Rechnungnr.</t>
  </si>
  <si>
    <t>Rnr/BMD ER</t>
  </si>
  <si>
    <t>123/ER123</t>
  </si>
  <si>
    <t>Kamera und Framegrabber samt Zubehöhr</t>
  </si>
  <si>
    <t>PC für Echtzeitauswertung</t>
  </si>
  <si>
    <t>ND Gesamt</t>
  </si>
  <si>
    <t>ND in Berichtszeitraum</t>
  </si>
  <si>
    <t>Projektnutzung</t>
  </si>
  <si>
    <t>Anschaffung Netto</t>
  </si>
  <si>
    <t>Anschaffung Datum</t>
  </si>
  <si>
    <t>Umsätze</t>
  </si>
  <si>
    <t>FHMA</t>
  </si>
  <si>
    <t>Abgrenzungszeitraum</t>
  </si>
  <si>
    <t>Zeitraum</t>
  </si>
  <si>
    <t>2019-002</t>
  </si>
  <si>
    <t>Stundensatzteiler</t>
  </si>
  <si>
    <t>1290 Teiler</t>
  </si>
  <si>
    <t>Juni 2019</t>
  </si>
  <si>
    <t>Stundensatz ab</t>
  </si>
  <si>
    <t>01.01.2020</t>
  </si>
  <si>
    <t>01.05.2020</t>
  </si>
  <si>
    <t>Reisekosten FHWN</t>
  </si>
  <si>
    <t>Summe Teilzahlungen</t>
  </si>
  <si>
    <t>verrechneter Betrag</t>
  </si>
  <si>
    <t>-</t>
  </si>
  <si>
    <t>Quartalsrechnung</t>
  </si>
  <si>
    <t>Summe inkl GKZ</t>
  </si>
  <si>
    <t>Summe ohne GKZ</t>
  </si>
  <si>
    <t>Änderung 01.01.2021</t>
  </si>
  <si>
    <t>Änderung 01.07.2021</t>
  </si>
  <si>
    <t>Vertragskosten</t>
  </si>
  <si>
    <t>Netto inkl. GKZ</t>
  </si>
  <si>
    <t>Netto ohne GKZ</t>
  </si>
  <si>
    <t>zusätzliche Vertragskosten</t>
  </si>
  <si>
    <t>Plankosten</t>
  </si>
  <si>
    <t>Vertragsfinanzierung</t>
  </si>
  <si>
    <t>Bilanz</t>
  </si>
  <si>
    <t>Ist</t>
  </si>
  <si>
    <t>Istfinanzierung vor 
Abgrenzungszeitraum</t>
  </si>
  <si>
    <t>Istkosten vor
Abgrenzungszeitraum</t>
  </si>
  <si>
    <t>Istkosten im
Abgrenzungszeitraum</t>
  </si>
  <si>
    <t>Istfinanzierung im
Abgrenzungszeitraum</t>
  </si>
  <si>
    <t>Taggeld Inland</t>
  </si>
  <si>
    <t>Taggeld Ausland</t>
  </si>
  <si>
    <t>Nächtigung</t>
  </si>
  <si>
    <t>Kilometergeld</t>
  </si>
  <si>
    <t>Sonstige Fahrtkosten</t>
  </si>
  <si>
    <t>Hotelkosten</t>
  </si>
  <si>
    <t>Flugkosten</t>
  </si>
  <si>
    <t>Privatabzug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</si>
</sst>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C0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164" fontId="0" fillId="0" borderId="0" xfId="3" applyFont="1"/>
    <xf numFmtId="0" fontId="0" fillId="2" borderId="0" xfId="0" applyFill="1"/>
    <xf numFmtId="14" fontId="0" fillId="0" borderId="0" xfId="0" applyNumberFormat="1"/>
    <xf numFmtId="9" fontId="0" fillId="0" borderId="0" xfId="7" applyFont="1"/>
    <xf numFmtId="0" fontId="6" fillId="4" borderId="0" xfId="0" applyFont="1" applyFill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8" applyAlignment="1">
      <alignment horizontal="left" vertical="center" wrapText="1"/>
    </xf>
    <xf numFmtId="0" fontId="0" fillId="0" borderId="3" xfId="0" applyBorder="1"/>
    <xf numFmtId="165" fontId="1" fillId="0" borderId="0" xfId="8" applyNumberFormat="1" applyAlignment="1">
      <alignment horizontal="right" vertical="center" indent="1"/>
    </xf>
    <xf numFmtId="165" fontId="1" fillId="0" borderId="4" xfId="8" applyNumberFormat="1" applyBorder="1" applyAlignment="1">
      <alignment horizontal="right" vertical="center" indent="1"/>
    </xf>
    <xf numFmtId="0" fontId="1" fillId="0" borderId="0" xfId="8" applyAlignment="1">
      <alignment horizontal="left" vertical="center"/>
    </xf>
    <xf numFmtId="165" fontId="8" fillId="0" borderId="5" xfId="8" applyNumberFormat="1" applyFont="1" applyBorder="1" applyAlignment="1">
      <alignment vertical="center"/>
    </xf>
    <xf numFmtId="0" fontId="0" fillId="0" borderId="5" xfId="0" applyBorder="1"/>
    <xf numFmtId="165" fontId="8" fillId="0" borderId="5" xfId="8" applyNumberFormat="1" applyFont="1" applyBorder="1" applyAlignment="1">
      <alignment horizontal="right" vertical="center" indent="1"/>
    </xf>
    <xf numFmtId="165" fontId="8" fillId="0" borderId="6" xfId="8" applyNumberFormat="1" applyFont="1" applyBorder="1" applyAlignment="1">
      <alignment horizontal="right" vertical="center" indent="1"/>
    </xf>
    <xf numFmtId="165" fontId="1" fillId="0" borderId="7" xfId="8" applyNumberForma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/>
    <xf numFmtId="10" fontId="0" fillId="0" borderId="3" xfId="0" applyNumberFormat="1" applyBorder="1" applyAlignment="1">
      <alignment horizontal="center"/>
    </xf>
    <xf numFmtId="165" fontId="1" fillId="0" borderId="3" xfId="8" applyNumberFormat="1" applyBorder="1" applyAlignment="1">
      <alignment horizontal="right" vertical="center" indent="1"/>
    </xf>
    <xf numFmtId="165" fontId="1" fillId="0" borderId="8" xfId="8" applyNumberFormat="1" applyBorder="1" applyAlignment="1">
      <alignment horizontal="right" vertical="center" indent="1"/>
    </xf>
    <xf numFmtId="0" fontId="9" fillId="0" borderId="0" xfId="0" applyFont="1"/>
    <xf numFmtId="10" fontId="0" fillId="0" borderId="0" xfId="0" applyNumberFormat="1" applyAlignment="1">
      <alignment horizontal="center"/>
    </xf>
    <xf numFmtId="165" fontId="10" fillId="5" borderId="5" xfId="8" applyNumberFormat="1" applyFont="1" applyFill="1" applyBorder="1" applyAlignment="1">
      <alignment horizontal="right" vertical="center" indent="1"/>
    </xf>
    <xf numFmtId="0" fontId="6" fillId="3" borderId="0" xfId="0" applyFont="1" applyFill="1"/>
    <xf numFmtId="0" fontId="12" fillId="0" borderId="0" xfId="0" applyFont="1"/>
    <xf numFmtId="164" fontId="0" fillId="0" borderId="0" xfId="3" applyFont="1" applyFill="1"/>
    <xf numFmtId="9" fontId="0" fillId="0" borderId="0" xfId="7" applyFont="1" applyFill="1"/>
    <xf numFmtId="0" fontId="0" fillId="0" borderId="0" xfId="0" applyAlignment="1">
      <alignment vertical="center"/>
    </xf>
    <xf numFmtId="0" fontId="11" fillId="0" borderId="0" xfId="0" applyFont="1"/>
    <xf numFmtId="0" fontId="11" fillId="9" borderId="10" xfId="0" applyFont="1" applyFill="1" applyBorder="1"/>
    <xf numFmtId="164" fontId="11" fillId="9" borderId="10" xfId="3" applyFont="1" applyFill="1" applyBorder="1"/>
    <xf numFmtId="0" fontId="11" fillId="9" borderId="11" xfId="0" applyFont="1" applyFill="1" applyBorder="1"/>
    <xf numFmtId="0" fontId="11" fillId="9" borderId="12" xfId="0" applyFont="1" applyFill="1" applyBorder="1"/>
    <xf numFmtId="164" fontId="11" fillId="0" borderId="0" xfId="3" applyFont="1" applyFill="1"/>
    <xf numFmtId="0" fontId="0" fillId="6" borderId="0" xfId="0" applyFill="1"/>
    <xf numFmtId="164" fontId="11" fillId="9" borderId="12" xfId="3" applyFont="1" applyFill="1" applyBorder="1"/>
    <xf numFmtId="0" fontId="11" fillId="9" borderId="14" xfId="0" applyFont="1" applyFill="1" applyBorder="1" applyAlignment="1">
      <alignment horizontal="left"/>
    </xf>
    <xf numFmtId="164" fontId="11" fillId="9" borderId="14" xfId="3" applyFont="1" applyFill="1" applyBorder="1" applyAlignment="1">
      <alignment horizontal="left"/>
    </xf>
    <xf numFmtId="164" fontId="11" fillId="9" borderId="15" xfId="3" applyFont="1" applyFill="1" applyBorder="1" applyAlignment="1">
      <alignment horizontal="left"/>
    </xf>
    <xf numFmtId="0" fontId="0" fillId="10" borderId="0" xfId="0" applyFill="1"/>
    <xf numFmtId="0" fontId="15" fillId="10" borderId="9" xfId="0" applyFont="1" applyFill="1" applyBorder="1"/>
    <xf numFmtId="0" fontId="15" fillId="10" borderId="17" xfId="0" applyFont="1" applyFill="1" applyBorder="1"/>
    <xf numFmtId="0" fontId="13" fillId="10" borderId="18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0" fontId="0" fillId="10" borderId="19" xfId="0" applyFill="1" applyBorder="1"/>
    <xf numFmtId="14" fontId="13" fillId="10" borderId="18" xfId="0" applyNumberFormat="1" applyFont="1" applyFill="1" applyBorder="1" applyAlignment="1">
      <alignment horizontal="left"/>
    </xf>
    <xf numFmtId="14" fontId="13" fillId="10" borderId="0" xfId="0" applyNumberFormat="1" applyFont="1" applyFill="1" applyAlignment="1">
      <alignment horizontal="left"/>
    </xf>
    <xf numFmtId="0" fontId="11" fillId="9" borderId="13" xfId="0" applyFont="1" applyFill="1" applyBorder="1" applyAlignment="1">
      <alignment horizontal="left"/>
    </xf>
    <xf numFmtId="0" fontId="14" fillId="10" borderId="9" xfId="0" applyFont="1" applyFill="1" applyBorder="1"/>
    <xf numFmtId="0" fontId="0" fillId="10" borderId="21" xfId="0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10" borderId="18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14" fontId="13" fillId="10" borderId="0" xfId="0" applyNumberFormat="1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4" fillId="10" borderId="16" xfId="0" applyFont="1" applyFill="1" applyBorder="1" applyAlignment="1">
      <alignment horizontal="left" vertical="center"/>
    </xf>
    <xf numFmtId="0" fontId="15" fillId="10" borderId="9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0" borderId="19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11" fillId="9" borderId="11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/>
    </xf>
    <xf numFmtId="164" fontId="11" fillId="9" borderId="10" xfId="3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5" xfId="0" applyFont="1" applyFill="1" applyBorder="1" applyAlignment="1">
      <alignment horizontal="left"/>
    </xf>
    <xf numFmtId="164" fontId="0" fillId="10" borderId="19" xfId="3" applyFont="1" applyFill="1" applyBorder="1" applyAlignment="1">
      <alignment vertical="center"/>
    </xf>
    <xf numFmtId="14" fontId="0" fillId="0" borderId="24" xfId="0" applyNumberFormat="1" applyBorder="1" applyAlignment="1">
      <alignment horizontal="left"/>
    </xf>
    <xf numFmtId="14" fontId="1" fillId="0" borderId="24" xfId="3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21" xfId="0" applyBorder="1"/>
    <xf numFmtId="0" fontId="0" fillId="10" borderId="0" xfId="0" applyFill="1" applyAlignment="1">
      <alignment horizontal="left"/>
    </xf>
    <xf numFmtId="0" fontId="0" fillId="10" borderId="19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10" borderId="0" xfId="0" applyFont="1" applyFill="1"/>
    <xf numFmtId="0" fontId="11" fillId="10" borderId="0" xfId="0" applyFont="1" applyFill="1"/>
    <xf numFmtId="14" fontId="11" fillId="10" borderId="0" xfId="0" applyNumberFormat="1" applyFont="1" applyFill="1"/>
    <xf numFmtId="14" fontId="11" fillId="10" borderId="0" xfId="0" applyNumberFormat="1" applyFont="1" applyFill="1" applyAlignment="1">
      <alignment horizontal="left"/>
    </xf>
    <xf numFmtId="0" fontId="11" fillId="10" borderId="18" xfId="0" applyFont="1" applyFill="1" applyBorder="1" applyAlignment="1">
      <alignment horizontal="left"/>
    </xf>
    <xf numFmtId="0" fontId="11" fillId="10" borderId="0" xfId="0" applyFont="1" applyFill="1" applyAlignment="1">
      <alignment horizontal="left"/>
    </xf>
    <xf numFmtId="164" fontId="11" fillId="10" borderId="0" xfId="3" applyFont="1" applyFill="1" applyBorder="1" applyAlignment="1">
      <alignment horizontal="left"/>
    </xf>
    <xf numFmtId="9" fontId="11" fillId="10" borderId="0" xfId="7" applyFont="1" applyFill="1" applyBorder="1" applyAlignment="1">
      <alignment horizontal="left"/>
    </xf>
    <xf numFmtId="164" fontId="11" fillId="10" borderId="19" xfId="3" applyFont="1" applyFill="1" applyBorder="1" applyAlignment="1">
      <alignment horizontal="left"/>
    </xf>
    <xf numFmtId="9" fontId="0" fillId="0" borderId="0" xfId="7" applyFont="1" applyFill="1" applyBorder="1"/>
    <xf numFmtId="14" fontId="0" fillId="0" borderId="21" xfId="0" applyNumberFormat="1" applyBorder="1"/>
    <xf numFmtId="9" fontId="0" fillId="0" borderId="21" xfId="7" applyFont="1" applyFill="1" applyBorder="1"/>
    <xf numFmtId="14" fontId="11" fillId="9" borderId="10" xfId="0" applyNumberFormat="1" applyFont="1" applyFill="1" applyBorder="1"/>
    <xf numFmtId="9" fontId="11" fillId="9" borderId="10" xfId="7" applyFont="1" applyFill="1" applyBorder="1"/>
    <xf numFmtId="0" fontId="0" fillId="0" borderId="18" xfId="0" applyBorder="1"/>
    <xf numFmtId="164" fontId="0" fillId="0" borderId="19" xfId="3" applyFont="1" applyFill="1" applyBorder="1"/>
    <xf numFmtId="14" fontId="0" fillId="0" borderId="18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9" fontId="0" fillId="11" borderId="0" xfId="7" applyFont="1" applyFill="1" applyBorder="1"/>
    <xf numFmtId="0" fontId="0" fillId="6" borderId="16" xfId="0" applyFill="1" applyBorder="1"/>
    <xf numFmtId="0" fontId="0" fillId="6" borderId="9" xfId="0" applyFill="1" applyBorder="1"/>
    <xf numFmtId="164" fontId="0" fillId="6" borderId="17" xfId="3" applyFont="1" applyFill="1" applyBorder="1"/>
    <xf numFmtId="0" fontId="0" fillId="11" borderId="18" xfId="0" applyFill="1" applyBorder="1"/>
    <xf numFmtId="164" fontId="0" fillId="11" borderId="19" xfId="3" applyFont="1" applyFill="1" applyBorder="1"/>
    <xf numFmtId="0" fontId="0" fillId="6" borderId="18" xfId="0" applyFill="1" applyBorder="1"/>
    <xf numFmtId="164" fontId="0" fillId="6" borderId="19" xfId="3" applyFont="1" applyFill="1" applyBorder="1"/>
    <xf numFmtId="0" fontId="11" fillId="0" borderId="18" xfId="0" applyFont="1" applyBorder="1"/>
    <xf numFmtId="9" fontId="11" fillId="0" borderId="0" xfId="7" applyFont="1" applyFill="1" applyBorder="1"/>
    <xf numFmtId="164" fontId="11" fillId="0" borderId="19" xfId="3" applyFont="1" applyFill="1" applyBorder="1"/>
    <xf numFmtId="0" fontId="11" fillId="6" borderId="20" xfId="0" applyFont="1" applyFill="1" applyBorder="1"/>
    <xf numFmtId="0" fontId="11" fillId="6" borderId="21" xfId="0" applyFont="1" applyFill="1" applyBorder="1"/>
    <xf numFmtId="164" fontId="11" fillId="6" borderId="22" xfId="3" applyFont="1" applyFill="1" applyBorder="1"/>
    <xf numFmtId="0" fontId="0" fillId="10" borderId="18" xfId="0" applyFill="1" applyBorder="1"/>
    <xf numFmtId="0" fontId="11" fillId="10" borderId="19" xfId="0" applyFont="1" applyFill="1" applyBorder="1"/>
    <xf numFmtId="0" fontId="1" fillId="10" borderId="18" xfId="0" applyFont="1" applyFill="1" applyBorder="1"/>
    <xf numFmtId="14" fontId="11" fillId="10" borderId="19" xfId="0" applyNumberFormat="1" applyFont="1" applyFill="1" applyBorder="1"/>
    <xf numFmtId="0" fontId="0" fillId="10" borderId="20" xfId="0" applyFill="1" applyBorder="1"/>
    <xf numFmtId="0" fontId="1" fillId="11" borderId="35" xfId="0" applyFont="1" applyFill="1" applyBorder="1"/>
    <xf numFmtId="9" fontId="0" fillId="11" borderId="1" xfId="7" applyFont="1" applyFill="1" applyBorder="1"/>
    <xf numFmtId="164" fontId="0" fillId="11" borderId="36" xfId="3" applyFont="1" applyFill="1" applyBorder="1"/>
    <xf numFmtId="0" fontId="11" fillId="5" borderId="20" xfId="0" applyFont="1" applyFill="1" applyBorder="1" applyAlignment="1">
      <alignment vertical="center"/>
    </xf>
    <xf numFmtId="9" fontId="11" fillId="5" borderId="21" xfId="0" applyNumberFormat="1" applyFont="1" applyFill="1" applyBorder="1" applyAlignment="1">
      <alignment vertical="center"/>
    </xf>
    <xf numFmtId="164" fontId="11" fillId="5" borderId="22" xfId="3" applyFont="1" applyFill="1" applyBorder="1" applyAlignment="1">
      <alignment vertical="center"/>
    </xf>
    <xf numFmtId="0" fontId="11" fillId="8" borderId="11" xfId="0" applyFont="1" applyFill="1" applyBorder="1"/>
    <xf numFmtId="0" fontId="11" fillId="8" borderId="10" xfId="0" applyFont="1" applyFill="1" applyBorder="1"/>
    <xf numFmtId="164" fontId="11" fillId="8" borderId="12" xfId="3" applyFont="1" applyFill="1" applyBorder="1"/>
    <xf numFmtId="0" fontId="11" fillId="7" borderId="11" xfId="0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164" fontId="11" fillId="7" borderId="12" xfId="3" applyFont="1" applyFill="1" applyBorder="1" applyAlignment="1">
      <alignment vertical="center"/>
    </xf>
    <xf numFmtId="1" fontId="11" fillId="10" borderId="0" xfId="0" applyNumberFormat="1" applyFont="1" applyFill="1" applyAlignment="1">
      <alignment horizontal="left"/>
    </xf>
    <xf numFmtId="0" fontId="11" fillId="2" borderId="37" xfId="0" applyFont="1" applyFill="1" applyBorder="1"/>
    <xf numFmtId="9" fontId="11" fillId="6" borderId="38" xfId="7" applyFont="1" applyFill="1" applyBorder="1"/>
    <xf numFmtId="14" fontId="11" fillId="10" borderId="0" xfId="0" applyNumberFormat="1" applyFont="1" applyFill="1" applyAlignment="1">
      <alignment horizontal="right"/>
    </xf>
    <xf numFmtId="14" fontId="11" fillId="10" borderId="22" xfId="0" applyNumberFormat="1" applyFont="1" applyFill="1" applyBorder="1"/>
    <xf numFmtId="14" fontId="11" fillId="10" borderId="21" xfId="0" applyNumberFormat="1" applyFont="1" applyFill="1" applyBorder="1" applyAlignment="1">
      <alignment horizontal="left"/>
    </xf>
    <xf numFmtId="49" fontId="1" fillId="0" borderId="24" xfId="3" applyNumberFormat="1" applyFont="1" applyFill="1" applyBorder="1" applyAlignment="1">
      <alignment horizontal="left"/>
    </xf>
    <xf numFmtId="49" fontId="1" fillId="0" borderId="9" xfId="3" applyNumberFormat="1" applyFont="1" applyFill="1" applyBorder="1" applyAlignment="1">
      <alignment horizontal="left"/>
    </xf>
    <xf numFmtId="49" fontId="1" fillId="0" borderId="27" xfId="3" applyNumberFormat="1" applyFont="1" applyFill="1" applyBorder="1" applyAlignment="1">
      <alignment horizontal="left"/>
    </xf>
    <xf numFmtId="49" fontId="1" fillId="0" borderId="0" xfId="3" applyNumberFormat="1" applyFont="1" applyFill="1" applyBorder="1" applyAlignment="1">
      <alignment horizontal="left"/>
    </xf>
    <xf numFmtId="49" fontId="1" fillId="0" borderId="30" xfId="3" applyNumberFormat="1" applyFont="1" applyFill="1" applyBorder="1" applyAlignment="1">
      <alignment horizontal="left"/>
    </xf>
    <xf numFmtId="49" fontId="1" fillId="0" borderId="21" xfId="3" applyNumberFormat="1" applyFont="1" applyFill="1" applyBorder="1" applyAlignment="1">
      <alignment horizontal="left"/>
    </xf>
    <xf numFmtId="49" fontId="0" fillId="0" borderId="24" xfId="3" applyNumberFormat="1" applyFont="1" applyFill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1" xfId="0" applyNumberFormat="1" applyBorder="1"/>
    <xf numFmtId="49" fontId="0" fillId="0" borderId="33" xfId="3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0" fillId="0" borderId="30" xfId="3" applyNumberFormat="1" applyFont="1" applyFill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right"/>
    </xf>
    <xf numFmtId="49" fontId="1" fillId="0" borderId="0" xfId="0" applyNumberFormat="1" applyFont="1"/>
    <xf numFmtId="49" fontId="1" fillId="0" borderId="21" xfId="0" applyNumberFormat="1" applyFont="1" applyBorder="1"/>
    <xf numFmtId="1" fontId="0" fillId="0" borderId="32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0" borderId="29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2" fontId="0" fillId="0" borderId="33" xfId="0" applyNumberFormat="1" applyBorder="1" applyAlignment="1">
      <alignment horizontal="left"/>
    </xf>
    <xf numFmtId="2" fontId="0" fillId="0" borderId="27" xfId="0" applyNumberFormat="1" applyBorder="1" applyAlignment="1">
      <alignment horizontal="left"/>
    </xf>
    <xf numFmtId="2" fontId="0" fillId="0" borderId="30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" fontId="0" fillId="0" borderId="20" xfId="0" applyNumberFormat="1" applyBorder="1"/>
    <xf numFmtId="49" fontId="1" fillId="0" borderId="24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0" fillId="0" borderId="27" xfId="3" applyNumberFormat="1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" fontId="0" fillId="0" borderId="18" xfId="0" applyNumberFormat="1" applyBorder="1"/>
    <xf numFmtId="1" fontId="1" fillId="0" borderId="18" xfId="0" applyNumberFormat="1" applyFont="1" applyBorder="1"/>
    <xf numFmtId="1" fontId="1" fillId="0" borderId="20" xfId="0" applyNumberFormat="1" applyFont="1" applyBorder="1"/>
    <xf numFmtId="1" fontId="0" fillId="0" borderId="0" xfId="0" applyNumberFormat="1"/>
    <xf numFmtId="1" fontId="0" fillId="0" borderId="21" xfId="0" applyNumberFormat="1" applyBorder="1"/>
    <xf numFmtId="14" fontId="0" fillId="0" borderId="21" xfId="0" applyNumberFormat="1" applyBorder="1" applyAlignment="1">
      <alignment horizontal="left"/>
    </xf>
    <xf numFmtId="165" fontId="0" fillId="0" borderId="33" xfId="3" applyNumberFormat="1" applyFont="1" applyFill="1" applyBorder="1" applyAlignment="1">
      <alignment horizontal="left"/>
    </xf>
    <xf numFmtId="165" fontId="0" fillId="0" borderId="27" xfId="3" applyNumberFormat="1" applyFont="1" applyFill="1" applyBorder="1" applyAlignment="1">
      <alignment horizontal="left"/>
    </xf>
    <xf numFmtId="165" fontId="0" fillId="0" borderId="30" xfId="3" applyNumberFormat="1" applyFont="1" applyFill="1" applyBorder="1" applyAlignment="1">
      <alignment horizontal="left"/>
    </xf>
    <xf numFmtId="165" fontId="1" fillId="0" borderId="34" xfId="3" applyNumberFormat="1" applyFont="1" applyFill="1" applyBorder="1" applyAlignment="1">
      <alignment horizontal="right"/>
    </xf>
    <xf numFmtId="165" fontId="1" fillId="0" borderId="28" xfId="3" applyNumberFormat="1" applyFont="1" applyFill="1" applyBorder="1" applyAlignment="1">
      <alignment horizontal="right"/>
    </xf>
    <xf numFmtId="165" fontId="1" fillId="0" borderId="31" xfId="3" applyNumberFormat="1" applyFont="1" applyFill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0" fillId="0" borderId="34" xfId="3" applyNumberFormat="1" applyFont="1" applyFill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1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0" xfId="3" applyNumberFormat="1" applyFont="1" applyFill="1" applyBorder="1"/>
    <xf numFmtId="165" fontId="0" fillId="0" borderId="21" xfId="3" applyNumberFormat="1" applyFont="1" applyFill="1" applyBorder="1"/>
    <xf numFmtId="165" fontId="0" fillId="0" borderId="19" xfId="3" applyNumberFormat="1" applyFont="1" applyFill="1" applyBorder="1"/>
    <xf numFmtId="165" fontId="0" fillId="0" borderId="22" xfId="3" applyNumberFormat="1" applyFont="1" applyFill="1" applyBorder="1"/>
    <xf numFmtId="1" fontId="0" fillId="0" borderId="18" xfId="0" applyNumberFormat="1" applyBorder="1" applyAlignment="1">
      <alignment horizontal="left"/>
    </xf>
    <xf numFmtId="49" fontId="0" fillId="0" borderId="0" xfId="3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19" xfId="3" applyNumberFormat="1" applyFont="1" applyFill="1" applyBorder="1" applyAlignment="1">
      <alignment horizontal="right"/>
    </xf>
    <xf numFmtId="14" fontId="1" fillId="0" borderId="0" xfId="3" applyNumberFormat="1" applyFont="1" applyFill="1" applyBorder="1" applyAlignment="1">
      <alignment horizontal="left"/>
    </xf>
    <xf numFmtId="165" fontId="1" fillId="0" borderId="19" xfId="0" applyNumberFormat="1" applyFont="1" applyBorder="1" applyAlignment="1">
      <alignment horizontal="right"/>
    </xf>
    <xf numFmtId="14" fontId="0" fillId="0" borderId="30" xfId="3" applyNumberFormat="1" applyFont="1" applyFill="1" applyBorder="1" applyAlignment="1">
      <alignment horizontal="left"/>
    </xf>
    <xf numFmtId="49" fontId="0" fillId="0" borderId="27" xfId="0" quotePrefix="1" applyNumberForma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165" fontId="1" fillId="0" borderId="21" xfId="8" applyNumberFormat="1" applyBorder="1" applyAlignment="1">
      <alignment horizontal="right" vertical="center" indent="1"/>
    </xf>
    <xf numFmtId="0" fontId="7" fillId="0" borderId="22" xfId="0" applyFont="1" applyBorder="1" applyAlignment="1">
      <alignment horizontal="center" vertical="center" wrapText="1"/>
    </xf>
    <xf numFmtId="165" fontId="1" fillId="0" borderId="19" xfId="8" applyNumberFormat="1" applyBorder="1" applyAlignment="1">
      <alignment horizontal="right" vertical="center" indent="1"/>
    </xf>
    <xf numFmtId="165" fontId="1" fillId="0" borderId="22" xfId="8" applyNumberFormat="1" applyBorder="1" applyAlignment="1">
      <alignment horizontal="right" vertical="center" indent="1"/>
    </xf>
    <xf numFmtId="165" fontId="0" fillId="0" borderId="0" xfId="0" applyNumberFormat="1"/>
    <xf numFmtId="0" fontId="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165" fontId="8" fillId="0" borderId="39" xfId="8" applyNumberFormat="1" applyFont="1" applyBorder="1" applyAlignment="1">
      <alignment horizontal="right" vertical="center" indent="1"/>
    </xf>
    <xf numFmtId="165" fontId="1" fillId="0" borderId="40" xfId="8" applyNumberFormat="1" applyBorder="1" applyAlignment="1">
      <alignment horizontal="right" vertical="center" indent="1"/>
    </xf>
    <xf numFmtId="165" fontId="1" fillId="0" borderId="17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49" fontId="11" fillId="10" borderId="0" xfId="0" applyNumberFormat="1" applyFont="1" applyFill="1" applyAlignment="1">
      <alignment horizontal="left"/>
    </xf>
    <xf numFmtId="49" fontId="11" fillId="9" borderId="10" xfId="0" applyNumberFormat="1" applyFont="1" applyFill="1" applyBorder="1"/>
    <xf numFmtId="0" fontId="14" fillId="10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10" borderId="9" xfId="0" applyFont="1" applyFill="1" applyBorder="1" applyAlignment="1">
      <alignment horizontal="left"/>
    </xf>
    <xf numFmtId="0" fontId="14" fillId="10" borderId="17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 vertical="center"/>
    </xf>
    <xf numFmtId="0" fontId="14" fillId="10" borderId="9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</cellXfs>
  <cellStyles count="9">
    <cellStyle name="Prozent" xfId="7" builtinId="5"/>
    <cellStyle name="Prozent 2" xfId="2" xr:uid="{00000000-0005-0000-0000-000001000000}"/>
    <cellStyle name="Standard" xfId="0" builtinId="0"/>
    <cellStyle name="Standard 2" xfId="8" xr:uid="{B917F548-52FA-483E-B749-381B95CAAD32}"/>
    <cellStyle name="Währung" xfId="3" builtinId="4"/>
    <cellStyle name="Währung 2" xfId="1" xr:uid="{00000000-0005-0000-0000-000004000000}"/>
    <cellStyle name="Währung 2 2" xfId="6" xr:uid="{00000000-0005-0000-0000-000005000000}"/>
    <cellStyle name="Währung 3" xfId="4" xr:uid="{00000000-0005-0000-0000-000006000000}"/>
    <cellStyle name="Währung 3 2" xfId="5" xr:uid="{00000000-0005-0000-0000-000007000000}"/>
  </cellStyles>
  <dxfs count="5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7EFFF"/>
      <color rgb="FFCCE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D51F-CE6A-40B5-A88C-939B3AC844FB}">
  <dimension ref="A1:K42"/>
  <sheetViews>
    <sheetView tabSelected="1" zoomScaleNormal="100" workbookViewId="0">
      <selection activeCell="C11" sqref="C11"/>
    </sheetView>
  </sheetViews>
  <sheetFormatPr baseColWidth="10" defaultColWidth="11.46484375" defaultRowHeight="12.75" x14ac:dyDescent="0.35"/>
  <cols>
    <col min="1" max="1" width="37" bestFit="1" customWidth="1"/>
    <col min="3" max="3" width="18.265625" bestFit="1" customWidth="1"/>
    <col min="4" max="4" width="16.53125" customWidth="1"/>
    <col min="5" max="5" width="22" bestFit="1" customWidth="1"/>
    <col min="6" max="6" width="22" customWidth="1"/>
    <col min="7" max="7" width="15.9296875" customWidth="1"/>
    <col min="9" max="11" width="14.6640625" customWidth="1"/>
  </cols>
  <sheetData>
    <row r="1" spans="1:11" ht="17.649999999999999" x14ac:dyDescent="0.5">
      <c r="A1" s="226" t="s">
        <v>24</v>
      </c>
      <c r="B1" s="226"/>
      <c r="C1" s="226"/>
      <c r="D1" s="226"/>
      <c r="E1" s="226"/>
      <c r="F1" s="226"/>
      <c r="G1" s="226"/>
    </row>
    <row r="2" spans="1:11" x14ac:dyDescent="0.35">
      <c r="A2" s="44"/>
      <c r="B2" s="44"/>
      <c r="C2" s="44"/>
      <c r="D2" s="44"/>
      <c r="E2" s="44"/>
      <c r="F2" s="44"/>
      <c r="G2" s="44"/>
    </row>
    <row r="3" spans="1:11" ht="13.15" x14ac:dyDescent="0.4">
      <c r="A3" s="44" t="s">
        <v>79</v>
      </c>
      <c r="B3" s="85" t="s">
        <v>38</v>
      </c>
      <c r="C3" s="85"/>
      <c r="D3" s="85"/>
      <c r="E3" s="44"/>
      <c r="F3" s="44"/>
      <c r="G3" s="44"/>
    </row>
    <row r="4" spans="1:11" ht="13.15" x14ac:dyDescent="0.4">
      <c r="A4" s="44" t="s">
        <v>80</v>
      </c>
      <c r="B4" s="85" t="s">
        <v>42</v>
      </c>
      <c r="C4" s="85"/>
      <c r="D4" s="85"/>
      <c r="E4" s="44"/>
      <c r="F4" s="44"/>
      <c r="G4" s="44"/>
    </row>
    <row r="5" spans="1:11" ht="13.15" x14ac:dyDescent="0.4">
      <c r="A5" s="84" t="s">
        <v>92</v>
      </c>
      <c r="B5" s="85"/>
      <c r="C5" s="85"/>
      <c r="D5" s="85"/>
      <c r="E5" s="44"/>
      <c r="F5" s="44"/>
      <c r="G5" s="44"/>
    </row>
    <row r="6" spans="1:11" ht="13.15" x14ac:dyDescent="0.4">
      <c r="A6" s="44" t="s">
        <v>68</v>
      </c>
      <c r="B6" s="85" t="s">
        <v>39</v>
      </c>
      <c r="C6" s="85"/>
      <c r="D6" s="85"/>
      <c r="E6" s="44"/>
      <c r="F6" s="44"/>
      <c r="G6" s="44"/>
    </row>
    <row r="7" spans="1:11" ht="13.15" x14ac:dyDescent="0.4">
      <c r="A7" s="44" t="s">
        <v>40</v>
      </c>
      <c r="B7" s="87">
        <v>43344</v>
      </c>
      <c r="C7" s="137">
        <v>44074</v>
      </c>
      <c r="D7" s="137"/>
      <c r="E7" s="44"/>
      <c r="F7" s="44"/>
      <c r="G7" s="44"/>
    </row>
    <row r="8" spans="1:11" ht="13.15" x14ac:dyDescent="0.4">
      <c r="A8" s="44" t="s">
        <v>41</v>
      </c>
      <c r="B8" s="134">
        <v>24</v>
      </c>
      <c r="C8" s="86"/>
      <c r="D8" s="86"/>
      <c r="E8" s="44"/>
      <c r="F8" s="44"/>
      <c r="G8" s="44"/>
    </row>
    <row r="9" spans="1:11" ht="13.15" x14ac:dyDescent="0.4">
      <c r="A9" s="44" t="s">
        <v>115</v>
      </c>
      <c r="B9" s="87">
        <v>43709</v>
      </c>
      <c r="C9" s="137">
        <v>43830</v>
      </c>
      <c r="D9" s="137"/>
      <c r="E9" s="44"/>
      <c r="F9" s="44"/>
      <c r="G9" s="44"/>
    </row>
    <row r="10" spans="1:11" ht="13.15" x14ac:dyDescent="0.4">
      <c r="A10" s="44"/>
      <c r="B10" s="87"/>
      <c r="C10" s="137"/>
      <c r="D10" s="137"/>
      <c r="E10" s="44"/>
      <c r="F10" s="44"/>
      <c r="G10" s="44"/>
    </row>
    <row r="11" spans="1:11" x14ac:dyDescent="0.35">
      <c r="A11" s="2"/>
      <c r="B11" s="2"/>
      <c r="C11" s="2"/>
      <c r="D11" s="2"/>
      <c r="E11" s="2"/>
      <c r="F11" s="2"/>
      <c r="G11" s="2"/>
    </row>
    <row r="12" spans="1:11" ht="18.399999999999999" thickBot="1" x14ac:dyDescent="0.6">
      <c r="A12" s="28" t="s">
        <v>69</v>
      </c>
      <c r="I12" s="227" t="s">
        <v>136</v>
      </c>
      <c r="J12" s="227"/>
      <c r="K12" s="227"/>
    </row>
    <row r="13" spans="1:11" ht="28.9" thickBot="1" x14ac:dyDescent="0.4">
      <c r="A13" s="6"/>
      <c r="C13" s="7" t="s">
        <v>133</v>
      </c>
      <c r="D13" s="7" t="s">
        <v>137</v>
      </c>
      <c r="E13" s="7" t="s">
        <v>143</v>
      </c>
      <c r="F13" s="7" t="s">
        <v>142</v>
      </c>
      <c r="G13" s="8" t="s">
        <v>70</v>
      </c>
      <c r="I13" s="214" t="s">
        <v>133</v>
      </c>
      <c r="J13" s="212" t="s">
        <v>131</v>
      </c>
      <c r="K13" s="212" t="s">
        <v>132</v>
      </c>
    </row>
    <row r="14" spans="1:11" x14ac:dyDescent="0.35">
      <c r="A14" s="9" t="s">
        <v>33</v>
      </c>
      <c r="B14" s="10"/>
      <c r="C14" s="11">
        <v>100000</v>
      </c>
      <c r="D14" s="11">
        <v>50000</v>
      </c>
      <c r="E14" s="11">
        <f>Zusammenfassung!C13</f>
        <v>1239.48</v>
      </c>
      <c r="F14" s="11">
        <v>1000</v>
      </c>
      <c r="G14" s="12">
        <f>C14-E14-F14</f>
        <v>97760.52</v>
      </c>
      <c r="I14" s="215">
        <v>75000</v>
      </c>
      <c r="J14" s="11">
        <v>15000</v>
      </c>
      <c r="K14" s="11">
        <v>10000</v>
      </c>
    </row>
    <row r="15" spans="1:11" x14ac:dyDescent="0.35">
      <c r="A15" s="9" t="s">
        <v>71</v>
      </c>
      <c r="C15" s="11">
        <v>100000</v>
      </c>
      <c r="D15" s="11">
        <v>50000</v>
      </c>
      <c r="E15" s="11">
        <f>Zusammenfassung!C15</f>
        <v>192</v>
      </c>
      <c r="F15" s="11">
        <v>2000</v>
      </c>
      <c r="G15" s="12">
        <f t="shared" ref="G15:G22" si="0">C15-E15-F15</f>
        <v>97808</v>
      </c>
      <c r="I15" s="215">
        <v>75000</v>
      </c>
      <c r="J15" s="11">
        <v>15000</v>
      </c>
      <c r="K15" s="11">
        <v>10000</v>
      </c>
    </row>
    <row r="16" spans="1:11" x14ac:dyDescent="0.35">
      <c r="A16" s="9" t="s">
        <v>4</v>
      </c>
      <c r="C16" s="11">
        <v>100000</v>
      </c>
      <c r="D16" s="11">
        <v>50000</v>
      </c>
      <c r="E16" s="11">
        <f>Zusammenfassung!C21</f>
        <v>98.42</v>
      </c>
      <c r="F16" s="11">
        <v>50</v>
      </c>
      <c r="G16" s="12">
        <f t="shared" si="0"/>
        <v>99851.58</v>
      </c>
      <c r="I16" s="215">
        <v>75000</v>
      </c>
      <c r="J16" s="11">
        <v>15000</v>
      </c>
      <c r="K16" s="11">
        <v>10000</v>
      </c>
    </row>
    <row r="17" spans="1:11" x14ac:dyDescent="0.35">
      <c r="A17" s="9" t="s">
        <v>124</v>
      </c>
      <c r="C17" s="11">
        <v>100000</v>
      </c>
      <c r="D17" s="11">
        <v>50000</v>
      </c>
      <c r="E17" s="11">
        <f>Zusammenfassung!C23</f>
        <v>16.8</v>
      </c>
      <c r="F17" s="11">
        <v>10</v>
      </c>
      <c r="G17" s="12">
        <f t="shared" si="0"/>
        <v>99973.2</v>
      </c>
      <c r="I17" s="215">
        <v>75000</v>
      </c>
      <c r="J17" s="11">
        <v>15000</v>
      </c>
      <c r="K17" s="11">
        <v>10000</v>
      </c>
    </row>
    <row r="18" spans="1:11" x14ac:dyDescent="0.35">
      <c r="A18" s="9" t="s">
        <v>34</v>
      </c>
      <c r="C18" s="11">
        <v>100000</v>
      </c>
      <c r="D18" s="11">
        <v>50000</v>
      </c>
      <c r="E18" s="11">
        <f>Zusammenfassung!C17</f>
        <v>123</v>
      </c>
      <c r="F18" s="11">
        <v>20</v>
      </c>
      <c r="G18" s="12">
        <f t="shared" si="0"/>
        <v>99857</v>
      </c>
      <c r="I18" s="215">
        <v>75000</v>
      </c>
      <c r="J18" s="11">
        <v>15000</v>
      </c>
      <c r="K18" s="11">
        <v>10000</v>
      </c>
    </row>
    <row r="19" spans="1:11" x14ac:dyDescent="0.35">
      <c r="A19" s="13" t="s">
        <v>72</v>
      </c>
      <c r="C19" s="11">
        <v>100000</v>
      </c>
      <c r="D19" s="11">
        <v>50000</v>
      </c>
      <c r="E19" s="11">
        <f>Zusammenfassung!C27</f>
        <v>1302.3152777777777</v>
      </c>
      <c r="F19" s="11">
        <v>30</v>
      </c>
      <c r="G19" s="12">
        <f t="shared" si="0"/>
        <v>98667.684722222228</v>
      </c>
      <c r="I19" s="215">
        <v>75000</v>
      </c>
      <c r="J19" s="11">
        <v>15000</v>
      </c>
      <c r="K19" s="11">
        <v>10000</v>
      </c>
    </row>
    <row r="20" spans="1:11" x14ac:dyDescent="0.35">
      <c r="A20" s="9" t="s">
        <v>1</v>
      </c>
      <c r="C20" s="11">
        <v>100000</v>
      </c>
      <c r="D20" s="11">
        <v>50000</v>
      </c>
      <c r="E20" s="11">
        <f>Zusammenfassung!C19</f>
        <v>4.166666666666667</v>
      </c>
      <c r="F20" s="11">
        <v>40</v>
      </c>
      <c r="G20" s="12">
        <f t="shared" si="0"/>
        <v>99955.833333333328</v>
      </c>
      <c r="I20" s="215">
        <v>75000</v>
      </c>
      <c r="J20" s="11">
        <v>15000</v>
      </c>
      <c r="K20" s="11">
        <v>10000</v>
      </c>
    </row>
    <row r="21" spans="1:11" x14ac:dyDescent="0.35">
      <c r="A21" s="9" t="s">
        <v>73</v>
      </c>
      <c r="C21" s="11">
        <f t="shared" ref="C21:D21" si="1">(C14*$C36+C15*$C36+C16*$C37+C17*$C37+C18*$C38+C19*$C39+C20*$C40+C22*$C41)*(1+$C42)+(C14+C15+C16+C17+C18+C19+C20+C22)*$C42</f>
        <v>218500</v>
      </c>
      <c r="D21" s="11">
        <f t="shared" si="1"/>
        <v>109250</v>
      </c>
      <c r="E21" s="11">
        <f>(E14*$C36+E15*$C36+E16*$C37+E17*$C37+E18*$C38+E19*$C39+E20*$C40+E22*$C41)*(1+$C42)+(E14+E15+E16+E17+E18+E19+E20+E22)*$C42</f>
        <v>2564.3111440025259</v>
      </c>
      <c r="F21" s="11">
        <f>(F14*$C36+F15*$C36+F16*$C37+F17*$C37+F18*$C38+F19*$C39+F20*$C40+F22*$C41)*(1+$C42)+(F14+F15+F16+F17+F18+F19+F20+F22)*$C42</f>
        <v>4336.875</v>
      </c>
      <c r="G21" s="12">
        <f t="shared" si="0"/>
        <v>211598.81385599746</v>
      </c>
      <c r="I21" s="215">
        <f>(I14*$C36+I15*$C36+I16*$C37+I17*$C37+I18*$C38+I19*$C39+I20*$C40+I22*$C41)*(1+$C42)+(I14+I15+I16+I17+I18+I19+I20+I22)*$C42</f>
        <v>163875</v>
      </c>
      <c r="J21" s="11">
        <f>(J14*$C36+J15*$C36+J16*$C37+J17*$C37+J18*$C38+J19*$C39+J20*$C40+J22*$C41)*(1+$C42)+(J14+J15+J16+J17+J18+J19+J20+J22)*$C42</f>
        <v>32775</v>
      </c>
      <c r="K21" s="11">
        <f>(K14*$C36+K15*$C36+K16*$C37+K17*$C37+K18*$C38+K19*$C39+K20*$C40+K22*$C41)*(1+$C42)+(K14+K15+K16+K17+K18+K19+K20+K22)*$C42</f>
        <v>21850</v>
      </c>
    </row>
    <row r="22" spans="1:11" x14ac:dyDescent="0.35">
      <c r="A22" s="9" t="s">
        <v>65</v>
      </c>
      <c r="C22" s="11">
        <v>100000</v>
      </c>
      <c r="D22" s="11">
        <v>50000</v>
      </c>
      <c r="E22" s="11">
        <f>Zusammenfassung!C25</f>
        <v>13.636363636363635</v>
      </c>
      <c r="F22" s="11">
        <v>60</v>
      </c>
      <c r="G22" s="12">
        <f t="shared" si="0"/>
        <v>99926.363636363632</v>
      </c>
      <c r="I22" s="216">
        <v>75000</v>
      </c>
      <c r="J22" s="213">
        <v>15000</v>
      </c>
      <c r="K22" s="213">
        <v>10000</v>
      </c>
    </row>
    <row r="23" spans="1:11" ht="13.15" thickBot="1" x14ac:dyDescent="0.4">
      <c r="A23" s="14" t="s">
        <v>5</v>
      </c>
      <c r="B23" s="15"/>
      <c r="C23" s="16">
        <f>SUM(C14:C22)</f>
        <v>1018500</v>
      </c>
      <c r="D23" s="16">
        <f>SUM(D14:D22)</f>
        <v>509250</v>
      </c>
      <c r="E23" s="16">
        <f>SUM(E14:E22)</f>
        <v>5554.1294520833344</v>
      </c>
      <c r="F23" s="16">
        <f>SUM(F14:F22)</f>
        <v>7546.875</v>
      </c>
      <c r="G23" s="17">
        <f>SUM(G14:G22)</f>
        <v>1005398.9955479169</v>
      </c>
      <c r="I23" s="215">
        <f>SUM(I14:I22)</f>
        <v>763875</v>
      </c>
      <c r="J23" s="11">
        <f t="shared" ref="J23:K23" si="2">SUM(J14:J22)</f>
        <v>152775</v>
      </c>
      <c r="K23" s="11">
        <f t="shared" si="2"/>
        <v>101850</v>
      </c>
    </row>
    <row r="24" spans="1:11" ht="13.15" thickTop="1" x14ac:dyDescent="0.35">
      <c r="A24" s="9"/>
      <c r="B24" s="11"/>
      <c r="C24" s="18"/>
      <c r="D24" s="11"/>
    </row>
    <row r="25" spans="1:11" x14ac:dyDescent="0.35">
      <c r="G25" s="217"/>
    </row>
    <row r="26" spans="1:11" ht="18.399999999999999" thickBot="1" x14ac:dyDescent="0.6">
      <c r="A26" s="5" t="s">
        <v>74</v>
      </c>
    </row>
    <row r="27" spans="1:11" ht="28.9" thickBot="1" x14ac:dyDescent="0.4">
      <c r="B27" s="19" t="s">
        <v>75</v>
      </c>
      <c r="C27" s="19" t="s">
        <v>138</v>
      </c>
      <c r="D27" s="19" t="s">
        <v>76</v>
      </c>
      <c r="E27" s="218" t="s">
        <v>144</v>
      </c>
      <c r="F27" s="218" t="s">
        <v>141</v>
      </c>
      <c r="G27" s="20" t="s">
        <v>77</v>
      </c>
    </row>
    <row r="28" spans="1:11" ht="14.25" x14ac:dyDescent="0.45">
      <c r="A28" s="21" t="str">
        <f>B6</f>
        <v>ecoPlus</v>
      </c>
      <c r="B28" s="22">
        <v>0.85</v>
      </c>
      <c r="C28" s="23">
        <v>500000</v>
      </c>
      <c r="D28" s="23">
        <v>450000</v>
      </c>
      <c r="E28" s="23">
        <f>Zusammenfassung!C40</f>
        <v>125220</v>
      </c>
      <c r="F28" s="23">
        <v>20000</v>
      </c>
      <c r="G28" s="24">
        <f>C28-E28-F28</f>
        <v>354780</v>
      </c>
    </row>
    <row r="29" spans="1:11" ht="14.25" x14ac:dyDescent="0.45">
      <c r="A29" s="25" t="s">
        <v>78</v>
      </c>
      <c r="B29" s="26">
        <f>1-B28</f>
        <v>0.15000000000000002</v>
      </c>
      <c r="C29" s="11">
        <f>C31*$B29</f>
        <v>88235.294117647078</v>
      </c>
      <c r="D29" s="11">
        <f t="shared" ref="D29:F30" si="3">D31*$B29</f>
        <v>79411.764705882379</v>
      </c>
      <c r="E29" s="11">
        <f t="shared" si="3"/>
        <v>22097.647058823532</v>
      </c>
      <c r="F29" s="11">
        <f t="shared" si="3"/>
        <v>3529.4117647058833</v>
      </c>
      <c r="G29" s="12">
        <f t="shared" ref="G29:G30" si="4">C29-E29-F29</f>
        <v>62608.235294117672</v>
      </c>
    </row>
    <row r="30" spans="1:11" ht="14.65" thickBot="1" x14ac:dyDescent="0.5">
      <c r="A30" s="29" t="s">
        <v>91</v>
      </c>
      <c r="B30" s="26">
        <v>0</v>
      </c>
      <c r="C30" s="11">
        <f>C32*$B30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221">
        <f t="shared" si="4"/>
        <v>0</v>
      </c>
    </row>
    <row r="31" spans="1:11" ht="13.15" thickBot="1" x14ac:dyDescent="0.4">
      <c r="A31" s="14" t="s">
        <v>5</v>
      </c>
      <c r="B31" s="15"/>
      <c r="C31" s="27">
        <f>C28/$B28</f>
        <v>588235.29411764711</v>
      </c>
      <c r="D31" s="27">
        <f t="shared" ref="D31:F31" si="5">D28/$B28</f>
        <v>529411.76470588241</v>
      </c>
      <c r="E31" s="16">
        <f t="shared" si="5"/>
        <v>147317.64705882352</v>
      </c>
      <c r="F31" s="16">
        <f t="shared" si="5"/>
        <v>23529.411764705885</v>
      </c>
      <c r="G31" s="220">
        <f>SUM(G28:G30)</f>
        <v>417388.23529411765</v>
      </c>
    </row>
    <row r="32" spans="1:11" ht="13.15" thickTop="1" x14ac:dyDescent="0.35"/>
    <row r="35" spans="1:3" ht="18" x14ac:dyDescent="0.55000000000000004">
      <c r="A35" s="5" t="s">
        <v>25</v>
      </c>
      <c r="B35" s="219" t="s">
        <v>139</v>
      </c>
      <c r="C35" s="219" t="s">
        <v>140</v>
      </c>
    </row>
    <row r="36" spans="1:3" ht="13.15" x14ac:dyDescent="0.4">
      <c r="A36" s="135" t="s">
        <v>26</v>
      </c>
      <c r="B36" s="136">
        <v>0.4</v>
      </c>
      <c r="C36" s="136">
        <v>1.35</v>
      </c>
    </row>
    <row r="37" spans="1:3" ht="13.15" x14ac:dyDescent="0.4">
      <c r="A37" s="135" t="s">
        <v>29</v>
      </c>
      <c r="B37" s="136">
        <v>0.25</v>
      </c>
      <c r="C37" s="136">
        <v>0.25</v>
      </c>
    </row>
    <row r="38" spans="1:3" ht="13.15" x14ac:dyDescent="0.4">
      <c r="A38" s="135" t="s">
        <v>27</v>
      </c>
      <c r="B38" s="136">
        <v>0.25</v>
      </c>
      <c r="C38" s="136">
        <v>0.25</v>
      </c>
    </row>
    <row r="39" spans="1:3" ht="13.15" x14ac:dyDescent="0.4">
      <c r="A39" s="135" t="s">
        <v>31</v>
      </c>
      <c r="B39" s="136">
        <v>0.25</v>
      </c>
      <c r="C39" s="136">
        <v>0.25</v>
      </c>
    </row>
    <row r="40" spans="1:3" ht="13.15" x14ac:dyDescent="0.4">
      <c r="A40" s="135" t="s">
        <v>28</v>
      </c>
      <c r="B40" s="136">
        <v>-1</v>
      </c>
      <c r="C40" s="136">
        <v>-1</v>
      </c>
    </row>
    <row r="41" spans="1:3" ht="13.15" x14ac:dyDescent="0.4">
      <c r="A41" s="135" t="s">
        <v>30</v>
      </c>
      <c r="B41" s="136">
        <v>-1</v>
      </c>
      <c r="C41" s="136">
        <v>-1</v>
      </c>
    </row>
    <row r="42" spans="1:3" ht="13.15" x14ac:dyDescent="0.4">
      <c r="A42" s="135" t="s">
        <v>32</v>
      </c>
      <c r="B42" s="136">
        <v>0.05</v>
      </c>
      <c r="C42" s="136">
        <v>0.05</v>
      </c>
    </row>
  </sheetData>
  <mergeCells count="2">
    <mergeCell ref="A1:G1"/>
    <mergeCell ref="I12:K12"/>
  </mergeCells>
  <conditionalFormatting sqref="C31:D31">
    <cfRule type="cellIs" dxfId="4" priority="3" operator="equal">
      <formula>$C$19</formula>
    </cfRule>
  </conditionalFormatting>
  <conditionalFormatting sqref="G14:G22">
    <cfRule type="cellIs" dxfId="3" priority="6" operator="lessThan">
      <formula>0</formula>
    </cfRule>
    <cfRule type="expression" dxfId="2" priority="7">
      <formula>"&lt;0"</formula>
    </cfRule>
  </conditionalFormatting>
  <conditionalFormatting sqref="G28:G30">
    <cfRule type="cellIs" dxfId="1" priority="4" operator="lessThan">
      <formula>0</formula>
    </cfRule>
    <cfRule type="expression" dxfId="0" priority="5">
      <formula>"&lt;0"</formula>
    </cfRule>
  </conditionalFormatting>
  <pageMargins left="0.7" right="0.7" top="0.78740157499999996" bottom="0.78740157499999996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2ADF-B630-4ECE-B558-97C5C317E9E3}">
  <dimension ref="A1:M24"/>
  <sheetViews>
    <sheetView workbookViewId="0">
      <selection activeCell="F6" sqref="F6"/>
    </sheetView>
  </sheetViews>
  <sheetFormatPr baseColWidth="10" defaultColWidth="11.46484375" defaultRowHeight="12.75" x14ac:dyDescent="0.35"/>
  <cols>
    <col min="2" max="2" width="44.6640625" customWidth="1"/>
    <col min="3" max="3" width="18.796875" bestFit="1" customWidth="1"/>
    <col min="4" max="4" width="22.53125" customWidth="1"/>
    <col min="5" max="5" width="11.265625" style="3" customWidth="1"/>
    <col min="6" max="6" width="18.796875" style="154" customWidth="1"/>
    <col min="7" max="7" width="21.265625" style="1" customWidth="1"/>
    <col min="8" max="8" width="14.796875" bestFit="1" customWidth="1"/>
    <col min="9" max="9" width="19.53125" bestFit="1" customWidth="1"/>
    <col min="10" max="10" width="18.796875" style="4" bestFit="1" customWidth="1"/>
    <col min="11" max="11" width="14" style="1" customWidth="1"/>
    <col min="12" max="12" width="24.265625" style="1" bestFit="1" customWidth="1"/>
    <col min="13" max="13" width="10.73046875" style="1" bestFit="1" customWidth="1"/>
  </cols>
  <sheetData>
    <row r="1" spans="1:11" ht="21.75" customHeight="1" x14ac:dyDescent="0.5">
      <c r="A1" s="228" t="s">
        <v>35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8.75" customHeight="1" x14ac:dyDescent="0.4">
      <c r="A2" s="88" t="s">
        <v>82</v>
      </c>
      <c r="B2" s="89" t="s">
        <v>101</v>
      </c>
      <c r="C2" s="89"/>
      <c r="D2" s="89"/>
      <c r="E2" s="87"/>
      <c r="F2" s="224"/>
      <c r="G2" s="90"/>
      <c r="H2" s="89"/>
      <c r="I2" s="89"/>
      <c r="J2" s="91"/>
      <c r="K2" s="92"/>
    </row>
    <row r="3" spans="1:11" ht="13.5" customHeight="1" x14ac:dyDescent="0.4">
      <c r="A3" s="50">
        <f>Stammdaten!B9</f>
        <v>43709</v>
      </c>
      <c r="B3" s="51">
        <f>Stammdaten!C9</f>
        <v>43830</v>
      </c>
      <c r="C3" s="89"/>
      <c r="D3" s="89"/>
      <c r="E3" s="87"/>
      <c r="F3" s="224"/>
      <c r="G3" s="90"/>
      <c r="H3" s="89"/>
      <c r="I3" s="89"/>
      <c r="J3" s="91"/>
      <c r="K3" s="92"/>
    </row>
    <row r="4" spans="1:11" ht="20.25" customHeight="1" x14ac:dyDescent="0.4">
      <c r="A4" s="36" t="s">
        <v>89</v>
      </c>
      <c r="B4" s="34" t="s">
        <v>2</v>
      </c>
      <c r="C4" s="96" t="s">
        <v>112</v>
      </c>
      <c r="D4" s="35" t="s">
        <v>17</v>
      </c>
      <c r="E4" s="34" t="s">
        <v>108</v>
      </c>
      <c r="F4" s="225" t="s">
        <v>116</v>
      </c>
      <c r="G4" s="34" t="s">
        <v>109</v>
      </c>
      <c r="H4" s="97" t="s">
        <v>110</v>
      </c>
      <c r="I4" s="35" t="s">
        <v>67</v>
      </c>
      <c r="J4" s="35" t="s">
        <v>111</v>
      </c>
      <c r="K4" s="40" t="s">
        <v>36</v>
      </c>
    </row>
    <row r="5" spans="1:11" x14ac:dyDescent="0.35">
      <c r="A5" s="177">
        <v>1</v>
      </c>
      <c r="B5" s="154" t="s">
        <v>55</v>
      </c>
      <c r="C5" s="3"/>
      <c r="D5" s="200">
        <v>5</v>
      </c>
      <c r="E5" s="179">
        <v>3600</v>
      </c>
      <c r="F5" s="154" t="s">
        <v>120</v>
      </c>
      <c r="G5" s="179">
        <v>1</v>
      </c>
      <c r="H5" s="93">
        <v>0.5</v>
      </c>
      <c r="I5" s="200"/>
      <c r="J5" s="200">
        <v>100000</v>
      </c>
      <c r="K5" s="202">
        <v>5</v>
      </c>
    </row>
    <row r="6" spans="1:11" x14ac:dyDescent="0.35">
      <c r="A6" s="177">
        <v>1</v>
      </c>
      <c r="B6" s="159" t="s">
        <v>106</v>
      </c>
      <c r="C6" s="3">
        <v>42788</v>
      </c>
      <c r="D6" s="200">
        <f t="shared" ref="D6:D7" si="0">J6/E6</f>
        <v>413.82305555555553</v>
      </c>
      <c r="E6" s="179">
        <v>36</v>
      </c>
      <c r="G6" s="179">
        <v>3</v>
      </c>
      <c r="H6" s="93">
        <v>1</v>
      </c>
      <c r="I6" s="200">
        <v>14897.63</v>
      </c>
      <c r="J6" s="200">
        <v>14897.63</v>
      </c>
      <c r="K6" s="202">
        <f t="shared" ref="K6:K7" si="1">G6*H6*D6</f>
        <v>1241.4691666666665</v>
      </c>
    </row>
    <row r="7" spans="1:11" x14ac:dyDescent="0.35">
      <c r="A7" s="178">
        <v>1</v>
      </c>
      <c r="B7" s="160" t="s">
        <v>107</v>
      </c>
      <c r="C7" s="94">
        <v>43124</v>
      </c>
      <c r="D7" s="201">
        <f t="shared" si="0"/>
        <v>27.923055555555557</v>
      </c>
      <c r="E7" s="180">
        <v>36</v>
      </c>
      <c r="F7" s="148"/>
      <c r="G7" s="180">
        <v>2</v>
      </c>
      <c r="H7" s="95">
        <v>1</v>
      </c>
      <c r="I7" s="201"/>
      <c r="J7" s="201">
        <v>1005.23</v>
      </c>
      <c r="K7" s="203">
        <f t="shared" si="1"/>
        <v>55.846111111111114</v>
      </c>
    </row>
    <row r="8" spans="1:11" x14ac:dyDescent="0.35">
      <c r="C8" s="3"/>
      <c r="D8" s="30"/>
      <c r="E8"/>
      <c r="G8"/>
      <c r="H8" s="31"/>
      <c r="I8" s="30"/>
      <c r="J8" s="30"/>
      <c r="K8" s="30"/>
    </row>
    <row r="9" spans="1:11" x14ac:dyDescent="0.35">
      <c r="C9" s="3"/>
      <c r="D9" s="30"/>
      <c r="E9"/>
      <c r="G9"/>
      <c r="H9" s="31"/>
      <c r="I9" s="30"/>
      <c r="J9" s="30"/>
      <c r="K9" s="30"/>
    </row>
    <row r="10" spans="1:11" x14ac:dyDescent="0.35">
      <c r="C10" s="3"/>
      <c r="D10" s="30"/>
      <c r="E10"/>
      <c r="G10"/>
      <c r="H10" s="31"/>
      <c r="I10" s="30"/>
      <c r="J10" s="30"/>
      <c r="K10" s="30"/>
    </row>
    <row r="11" spans="1:11" x14ac:dyDescent="0.35">
      <c r="C11" s="3"/>
      <c r="D11" s="30"/>
      <c r="E11"/>
      <c r="G11"/>
      <c r="H11" s="31"/>
      <c r="I11" s="30"/>
      <c r="J11" s="30"/>
      <c r="K11" s="30"/>
    </row>
    <row r="12" spans="1:11" x14ac:dyDescent="0.35">
      <c r="C12" s="3"/>
      <c r="D12" s="30"/>
      <c r="E12"/>
      <c r="G12"/>
      <c r="H12" s="31"/>
      <c r="I12" s="30"/>
      <c r="J12" s="30"/>
      <c r="K12" s="30"/>
    </row>
    <row r="13" spans="1:11" x14ac:dyDescent="0.35">
      <c r="C13" s="3"/>
      <c r="D13" s="30"/>
      <c r="E13"/>
      <c r="G13"/>
      <c r="H13" s="31"/>
      <c r="I13" s="30"/>
      <c r="J13" s="30"/>
      <c r="K13" s="30"/>
    </row>
    <row r="14" spans="1:11" x14ac:dyDescent="0.35">
      <c r="C14" s="3"/>
      <c r="D14" s="30"/>
      <c r="E14"/>
      <c r="G14"/>
      <c r="H14" s="31"/>
      <c r="I14" s="30"/>
      <c r="J14" s="30"/>
      <c r="K14" s="30"/>
    </row>
    <row r="15" spans="1:11" x14ac:dyDescent="0.35">
      <c r="C15" s="3"/>
      <c r="D15" s="30"/>
      <c r="E15"/>
      <c r="G15"/>
      <c r="H15" s="31"/>
      <c r="I15" s="30"/>
      <c r="J15" s="30"/>
      <c r="K15" s="30"/>
    </row>
    <row r="16" spans="1:11" x14ac:dyDescent="0.35">
      <c r="C16" s="3"/>
      <c r="D16" s="30"/>
      <c r="E16"/>
      <c r="G16"/>
      <c r="H16" s="31"/>
      <c r="I16" s="30"/>
      <c r="J16" s="30"/>
      <c r="K16" s="30"/>
    </row>
    <row r="17" spans="3:11" x14ac:dyDescent="0.35">
      <c r="C17" s="3"/>
      <c r="D17" s="30"/>
      <c r="E17"/>
      <c r="G17"/>
      <c r="H17" s="31"/>
      <c r="I17" s="30"/>
      <c r="J17" s="30"/>
      <c r="K17" s="30"/>
    </row>
    <row r="18" spans="3:11" x14ac:dyDescent="0.35">
      <c r="C18" s="3"/>
      <c r="D18" s="30"/>
      <c r="E18"/>
      <c r="G18"/>
      <c r="H18" s="31"/>
      <c r="I18" s="30"/>
      <c r="J18" s="30"/>
      <c r="K18" s="30"/>
    </row>
    <row r="19" spans="3:11" x14ac:dyDescent="0.35">
      <c r="C19" s="3"/>
      <c r="D19" s="30"/>
      <c r="E19"/>
      <c r="G19"/>
      <c r="H19" s="31"/>
      <c r="I19" s="30"/>
      <c r="J19" s="30"/>
      <c r="K19" s="30"/>
    </row>
    <row r="20" spans="3:11" x14ac:dyDescent="0.35">
      <c r="C20" s="3"/>
      <c r="D20" s="30"/>
      <c r="E20"/>
      <c r="G20"/>
      <c r="H20" s="31"/>
      <c r="I20" s="30"/>
      <c r="J20" s="30"/>
      <c r="K20" s="30"/>
    </row>
    <row r="21" spans="3:11" x14ac:dyDescent="0.35">
      <c r="C21" s="3"/>
      <c r="D21" s="30"/>
      <c r="E21"/>
      <c r="G21"/>
      <c r="H21" s="31"/>
      <c r="I21" s="30"/>
      <c r="J21" s="30"/>
      <c r="K21" s="30"/>
    </row>
    <row r="22" spans="3:11" x14ac:dyDescent="0.35">
      <c r="C22" s="3"/>
      <c r="D22" s="30"/>
      <c r="E22"/>
      <c r="G22"/>
      <c r="H22" s="31"/>
      <c r="I22" s="30"/>
      <c r="J22" s="30"/>
      <c r="K22" s="30"/>
    </row>
    <row r="23" spans="3:11" x14ac:dyDescent="0.35">
      <c r="C23" s="3"/>
      <c r="D23" s="30"/>
      <c r="E23"/>
      <c r="G23"/>
      <c r="H23" s="31"/>
      <c r="I23" s="30"/>
      <c r="J23" s="30"/>
      <c r="K23" s="30"/>
    </row>
    <row r="24" spans="3:11" x14ac:dyDescent="0.35">
      <c r="C24" s="3"/>
      <c r="D24" s="30"/>
      <c r="E24"/>
      <c r="G24"/>
      <c r="H24" s="31"/>
      <c r="I24" s="30"/>
      <c r="J24" s="30"/>
      <c r="K24" s="30"/>
    </row>
  </sheetData>
  <mergeCells count="1">
    <mergeCell ref="A1:K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D31E-5353-4378-A2A8-7CF419430422}">
  <dimension ref="A1:G7"/>
  <sheetViews>
    <sheetView workbookViewId="0">
      <selection activeCell="H4" sqref="H4"/>
    </sheetView>
  </sheetViews>
  <sheetFormatPr baseColWidth="10" defaultColWidth="11.46484375" defaultRowHeight="12.75" x14ac:dyDescent="0.35"/>
  <cols>
    <col min="1" max="1" width="12.46484375" customWidth="1"/>
    <col min="2" max="2" width="34.59765625" customWidth="1"/>
    <col min="3" max="3" width="12.265625" customWidth="1"/>
    <col min="4" max="4" width="14" bestFit="1" customWidth="1"/>
    <col min="5" max="5" width="17.6640625" bestFit="1" customWidth="1"/>
    <col min="6" max="6" width="17.6640625" customWidth="1"/>
    <col min="7" max="7" width="14.53125" customWidth="1"/>
  </cols>
  <sheetData>
    <row r="1" spans="1:7" ht="23.25" customHeight="1" x14ac:dyDescent="0.5">
      <c r="A1" s="228" t="s">
        <v>113</v>
      </c>
      <c r="B1" s="229"/>
      <c r="C1" s="229"/>
      <c r="D1" s="229"/>
      <c r="E1" s="229"/>
      <c r="F1" s="229"/>
      <c r="G1" s="230"/>
    </row>
    <row r="2" spans="1:7" ht="18" customHeight="1" x14ac:dyDescent="0.4">
      <c r="A2" s="47" t="s">
        <v>82</v>
      </c>
      <c r="B2" s="48" t="s">
        <v>101</v>
      </c>
      <c r="C2" s="81"/>
      <c r="D2" s="81"/>
      <c r="E2" s="81"/>
      <c r="F2" s="81"/>
      <c r="G2" s="82"/>
    </row>
    <row r="3" spans="1:7" ht="15.75" customHeight="1" x14ac:dyDescent="0.4">
      <c r="A3" s="50">
        <f>Stammdaten!B9</f>
        <v>43709</v>
      </c>
      <c r="B3" s="51">
        <f>Stammdaten!C9</f>
        <v>43830</v>
      </c>
      <c r="C3" s="81"/>
      <c r="D3" s="81"/>
      <c r="E3" s="81"/>
      <c r="F3" s="81"/>
      <c r="G3" s="82"/>
    </row>
    <row r="4" spans="1:7" ht="17.25" customHeight="1" x14ac:dyDescent="0.4">
      <c r="A4" s="36" t="s">
        <v>8</v>
      </c>
      <c r="B4" s="34" t="s">
        <v>2</v>
      </c>
      <c r="C4" s="34" t="s">
        <v>49</v>
      </c>
      <c r="D4" s="34" t="s">
        <v>85</v>
      </c>
      <c r="E4" s="34" t="s">
        <v>19</v>
      </c>
      <c r="F4" s="34" t="s">
        <v>126</v>
      </c>
      <c r="G4" s="37" t="s">
        <v>36</v>
      </c>
    </row>
    <row r="5" spans="1:7" x14ac:dyDescent="0.35">
      <c r="A5" s="101">
        <v>43709</v>
      </c>
      <c r="B5" s="155" t="s">
        <v>9</v>
      </c>
      <c r="C5" s="156" t="s">
        <v>50</v>
      </c>
      <c r="D5" s="83">
        <v>43709</v>
      </c>
      <c r="E5" s="156" t="s">
        <v>117</v>
      </c>
      <c r="F5" s="202">
        <v>32700</v>
      </c>
      <c r="G5" s="202">
        <v>32700</v>
      </c>
    </row>
    <row r="6" spans="1:7" x14ac:dyDescent="0.35">
      <c r="A6" s="100">
        <v>43710</v>
      </c>
      <c r="B6" s="155" t="s">
        <v>10</v>
      </c>
      <c r="C6" s="156" t="s">
        <v>50</v>
      </c>
      <c r="D6" s="83"/>
      <c r="E6" s="156"/>
      <c r="F6" s="202">
        <v>0</v>
      </c>
      <c r="G6" s="202">
        <v>32700</v>
      </c>
    </row>
    <row r="7" spans="1:7" x14ac:dyDescent="0.35">
      <c r="A7" s="102">
        <v>43712</v>
      </c>
      <c r="B7" s="157" t="s">
        <v>12</v>
      </c>
      <c r="C7" s="158" t="s">
        <v>51</v>
      </c>
      <c r="D7" s="181"/>
      <c r="E7" s="158"/>
      <c r="F7" s="203">
        <v>0</v>
      </c>
      <c r="G7" s="203">
        <v>59820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7534-E040-46C8-969C-1ED8AD2A017A}">
  <dimension ref="A1:C41"/>
  <sheetViews>
    <sheetView workbookViewId="0">
      <selection sqref="A1:C1"/>
    </sheetView>
  </sheetViews>
  <sheetFormatPr baseColWidth="10" defaultColWidth="11.46484375" defaultRowHeight="12.75" x14ac:dyDescent="0.35"/>
  <cols>
    <col min="1" max="1" width="42.19921875" bestFit="1" customWidth="1"/>
    <col min="2" max="2" width="18.19921875" customWidth="1"/>
    <col min="3" max="3" width="24" style="1" customWidth="1"/>
  </cols>
  <sheetData>
    <row r="1" spans="1:3" ht="17.649999999999999" x14ac:dyDescent="0.5">
      <c r="A1" s="228" t="s">
        <v>24</v>
      </c>
      <c r="B1" s="229"/>
      <c r="C1" s="230"/>
    </row>
    <row r="2" spans="1:3" x14ac:dyDescent="0.35">
      <c r="A2" s="117"/>
      <c r="B2" s="44"/>
      <c r="C2" s="49"/>
    </row>
    <row r="3" spans="1:3" ht="13.15" x14ac:dyDescent="0.4">
      <c r="A3" s="117" t="s">
        <v>79</v>
      </c>
      <c r="B3" s="85" t="str">
        <f>Stammdaten!B3</f>
        <v>2018-065-01</v>
      </c>
      <c r="C3" s="118"/>
    </row>
    <row r="4" spans="1:3" ht="13.15" x14ac:dyDescent="0.4">
      <c r="A4" s="117" t="s">
        <v>80</v>
      </c>
      <c r="B4" s="85" t="str">
        <f>Stammdaten!B4</f>
        <v>MRBC4i</v>
      </c>
      <c r="C4" s="118"/>
    </row>
    <row r="5" spans="1:3" ht="13.15" x14ac:dyDescent="0.4">
      <c r="A5" s="119" t="s">
        <v>92</v>
      </c>
      <c r="B5" s="85">
        <f>Stammdaten!B5</f>
        <v>0</v>
      </c>
      <c r="C5" s="118"/>
    </row>
    <row r="6" spans="1:3" ht="13.15" x14ac:dyDescent="0.4">
      <c r="A6" s="117" t="s">
        <v>68</v>
      </c>
      <c r="B6" s="85" t="str">
        <f>Stammdaten!B6</f>
        <v>ecoPlus</v>
      </c>
      <c r="C6" s="118"/>
    </row>
    <row r="7" spans="1:3" ht="13.15" x14ac:dyDescent="0.4">
      <c r="A7" s="117" t="s">
        <v>40</v>
      </c>
      <c r="B7" s="87">
        <f>Stammdaten!B7</f>
        <v>43344</v>
      </c>
      <c r="C7" s="120">
        <f>Stammdaten!C7</f>
        <v>44074</v>
      </c>
    </row>
    <row r="8" spans="1:3" ht="13.15" x14ac:dyDescent="0.4">
      <c r="A8" s="117" t="s">
        <v>41</v>
      </c>
      <c r="B8" s="134">
        <f>Stammdaten!B8</f>
        <v>24</v>
      </c>
      <c r="C8" s="120"/>
    </row>
    <row r="9" spans="1:3" ht="13.15" x14ac:dyDescent="0.4">
      <c r="A9" s="121" t="s">
        <v>115</v>
      </c>
      <c r="B9" s="139">
        <f>Stammdaten!B9</f>
        <v>43709</v>
      </c>
      <c r="C9" s="138">
        <f>Stammdaten!C9</f>
        <v>43830</v>
      </c>
    </row>
    <row r="10" spans="1:3" x14ac:dyDescent="0.35">
      <c r="C10"/>
    </row>
    <row r="11" spans="1:3" x14ac:dyDescent="0.35">
      <c r="C11"/>
    </row>
    <row r="12" spans="1:3" x14ac:dyDescent="0.35">
      <c r="C12"/>
    </row>
    <row r="13" spans="1:3" x14ac:dyDescent="0.35">
      <c r="A13" s="104" t="s">
        <v>33</v>
      </c>
      <c r="B13" s="105"/>
      <c r="C13" s="106">
        <f>SUM('Personalkosten FOTEC'!H1:H9995)</f>
        <v>1239.48</v>
      </c>
    </row>
    <row r="14" spans="1:3" x14ac:dyDescent="0.35">
      <c r="A14" s="107" t="s">
        <v>43</v>
      </c>
      <c r="B14" s="103">
        <f>Stammdaten!B36</f>
        <v>0.4</v>
      </c>
      <c r="C14" s="108">
        <f>C13*B14</f>
        <v>495.79200000000003</v>
      </c>
    </row>
    <row r="15" spans="1:3" x14ac:dyDescent="0.35">
      <c r="A15" s="109" t="s">
        <v>71</v>
      </c>
      <c r="B15" s="39"/>
      <c r="C15" s="110">
        <f>SUM('Personalkosten FHWN'!H3:H9997)</f>
        <v>192</v>
      </c>
    </row>
    <row r="16" spans="1:3" x14ac:dyDescent="0.35">
      <c r="A16" s="107" t="s">
        <v>43</v>
      </c>
      <c r="B16" s="103">
        <f>Stammdaten!B36</f>
        <v>0.4</v>
      </c>
      <c r="C16" s="108">
        <f>C15*B16</f>
        <v>76.800000000000011</v>
      </c>
    </row>
    <row r="17" spans="1:3" x14ac:dyDescent="0.35">
      <c r="A17" s="109" t="s">
        <v>34</v>
      </c>
      <c r="B17" s="39"/>
      <c r="C17" s="110">
        <f>SUM('Sach- und Materialkosten'!I1:I10000)</f>
        <v>123</v>
      </c>
    </row>
    <row r="18" spans="1:3" x14ac:dyDescent="0.35">
      <c r="A18" s="107" t="s">
        <v>44</v>
      </c>
      <c r="B18" s="103">
        <f>Stammdaten!B38</f>
        <v>0.25</v>
      </c>
      <c r="C18" s="108">
        <f>C17*B18</f>
        <v>30.75</v>
      </c>
    </row>
    <row r="19" spans="1:3" x14ac:dyDescent="0.35">
      <c r="A19" s="109" t="s">
        <v>1</v>
      </c>
      <c r="B19" s="39"/>
      <c r="C19" s="110">
        <f>SUM(Drittkosten!I1:I10000)</f>
        <v>4.166666666666667</v>
      </c>
    </row>
    <row r="20" spans="1:3" x14ac:dyDescent="0.35">
      <c r="A20" s="107" t="s">
        <v>45</v>
      </c>
      <c r="B20" s="103">
        <f>Stammdaten!B40</f>
        <v>-1</v>
      </c>
      <c r="C20" s="108">
        <f>C19*B20</f>
        <v>-4.166666666666667</v>
      </c>
    </row>
    <row r="21" spans="1:3" x14ac:dyDescent="0.35">
      <c r="A21" s="109" t="s">
        <v>4</v>
      </c>
      <c r="B21" s="39"/>
      <c r="C21" s="110">
        <f>SUM('Reisekosten FOTEC'!J1:J9999)</f>
        <v>98.42</v>
      </c>
    </row>
    <row r="22" spans="1:3" x14ac:dyDescent="0.35">
      <c r="A22" s="107" t="s">
        <v>46</v>
      </c>
      <c r="B22" s="103">
        <f>Stammdaten!B37</f>
        <v>0.25</v>
      </c>
      <c r="C22" s="108">
        <f>C21*B22</f>
        <v>24.605</v>
      </c>
    </row>
    <row r="23" spans="1:3" x14ac:dyDescent="0.35">
      <c r="A23" s="109" t="s">
        <v>124</v>
      </c>
      <c r="B23" s="39"/>
      <c r="C23" s="110">
        <f>SUM('Reisekosten FHWN'!K3:K10001)</f>
        <v>16.8</v>
      </c>
    </row>
    <row r="24" spans="1:3" x14ac:dyDescent="0.35">
      <c r="A24" s="107" t="s">
        <v>46</v>
      </c>
      <c r="B24" s="103">
        <f>Stammdaten!B37</f>
        <v>0.25</v>
      </c>
      <c r="C24" s="108">
        <f>C23*B24</f>
        <v>4.2</v>
      </c>
    </row>
    <row r="25" spans="1:3" x14ac:dyDescent="0.35">
      <c r="A25" s="109" t="s">
        <v>3</v>
      </c>
      <c r="B25" s="39"/>
      <c r="C25" s="110">
        <f>SUM('Sonstige Kosten'!I1:I9999)</f>
        <v>13.636363636363635</v>
      </c>
    </row>
    <row r="26" spans="1:3" x14ac:dyDescent="0.35">
      <c r="A26" s="107" t="s">
        <v>47</v>
      </c>
      <c r="B26" s="103">
        <f>Stammdaten!B41</f>
        <v>-1</v>
      </c>
      <c r="C26" s="108">
        <f>C25*B26</f>
        <v>-13.636363636363635</v>
      </c>
    </row>
    <row r="27" spans="1:3" x14ac:dyDescent="0.35">
      <c r="A27" s="109" t="s">
        <v>35</v>
      </c>
      <c r="B27" s="39"/>
      <c r="C27" s="110">
        <f>SUM(Maschinenkosten!K1:K9995)</f>
        <v>1302.3152777777777</v>
      </c>
    </row>
    <row r="28" spans="1:3" ht="13.15" thickBot="1" x14ac:dyDescent="0.4">
      <c r="A28" s="122" t="s">
        <v>48</v>
      </c>
      <c r="B28" s="123">
        <f>Stammdaten!B39</f>
        <v>0.25</v>
      </c>
      <c r="C28" s="124">
        <f>C27*B28</f>
        <v>325.57881944444443</v>
      </c>
    </row>
    <row r="29" spans="1:3" ht="13.15" x14ac:dyDescent="0.4">
      <c r="A29" s="111" t="s">
        <v>5</v>
      </c>
      <c r="B29" s="112"/>
      <c r="C29" s="113">
        <f>SUM(C13:C28)</f>
        <v>3929.7410972222224</v>
      </c>
    </row>
    <row r="30" spans="1:3" ht="13.15" x14ac:dyDescent="0.4">
      <c r="A30" s="111" t="s">
        <v>93</v>
      </c>
      <c r="B30" s="112">
        <f>Stammdaten!B42</f>
        <v>0.05</v>
      </c>
      <c r="C30" s="113">
        <f>C29*B30</f>
        <v>196.48705486111112</v>
      </c>
    </row>
    <row r="31" spans="1:3" x14ac:dyDescent="0.35">
      <c r="A31" s="98"/>
      <c r="C31" s="99"/>
    </row>
    <row r="32" spans="1:3" ht="15" customHeight="1" x14ac:dyDescent="0.4">
      <c r="A32" s="114" t="s">
        <v>94</v>
      </c>
      <c r="B32" s="115"/>
      <c r="C32" s="116">
        <f>SUM(C29:C30)</f>
        <v>4126.228152083333</v>
      </c>
    </row>
    <row r="33" spans="1:3" ht="13.15" x14ac:dyDescent="0.4">
      <c r="A33" s="33"/>
      <c r="B33" s="33"/>
      <c r="C33" s="38"/>
    </row>
    <row r="34" spans="1:3" x14ac:dyDescent="0.35">
      <c r="C34" s="30"/>
    </row>
    <row r="35" spans="1:3" s="32" customFormat="1" ht="20.25" customHeight="1" x14ac:dyDescent="0.35">
      <c r="A35" s="131" t="s">
        <v>81</v>
      </c>
      <c r="B35" s="132">
        <f>Stammdaten!B28</f>
        <v>0.85</v>
      </c>
      <c r="C35" s="133">
        <f>C32*B35</f>
        <v>3507.2939292708329</v>
      </c>
    </row>
    <row r="36" spans="1:3" s="32" customFormat="1" ht="20.25" customHeight="1" x14ac:dyDescent="0.35">
      <c r="A36" s="125" t="s">
        <v>78</v>
      </c>
      <c r="B36" s="126">
        <f>Stammdaten!B29</f>
        <v>0.15000000000000002</v>
      </c>
      <c r="C36" s="127">
        <f>C32*B36</f>
        <v>618.93422281250002</v>
      </c>
    </row>
    <row r="37" spans="1:3" x14ac:dyDescent="0.35">
      <c r="C37" s="30"/>
    </row>
    <row r="38" spans="1:3" x14ac:dyDescent="0.35">
      <c r="C38" s="30"/>
    </row>
    <row r="39" spans="1:3" ht="13.15" x14ac:dyDescent="0.4">
      <c r="A39" s="128" t="s">
        <v>125</v>
      </c>
      <c r="B39" s="129"/>
      <c r="C39" s="130">
        <f>SUM(Umsätze!F1:F9998)</f>
        <v>32700</v>
      </c>
    </row>
    <row r="40" spans="1:3" ht="18" customHeight="1" x14ac:dyDescent="0.4">
      <c r="A40" s="128" t="s">
        <v>37</v>
      </c>
      <c r="B40" s="129"/>
      <c r="C40" s="130">
        <f>SUM(Umsätze!G1:G9998)</f>
        <v>125220</v>
      </c>
    </row>
    <row r="41" spans="1:3" x14ac:dyDescent="0.35">
      <c r="C41"/>
    </row>
  </sheetData>
  <mergeCells count="1">
    <mergeCell ref="A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498D-93D6-44A5-92E4-A8502905E078}">
  <dimension ref="A1:J13"/>
  <sheetViews>
    <sheetView workbookViewId="0">
      <selection activeCell="I4" sqref="I4"/>
    </sheetView>
  </sheetViews>
  <sheetFormatPr baseColWidth="10" defaultColWidth="11.46484375" defaultRowHeight="12.75" x14ac:dyDescent="0.35"/>
  <cols>
    <col min="1" max="1" width="12.53125" customWidth="1"/>
    <col min="2" max="2" width="16.1328125" customWidth="1"/>
    <col min="3" max="3" width="23.6640625" customWidth="1"/>
    <col min="4" max="6" width="16" customWidth="1"/>
    <col min="7" max="7" width="18.53125" customWidth="1"/>
    <col min="8" max="8" width="14.796875" bestFit="1" customWidth="1"/>
    <col min="9" max="10" width="14.796875" style="1" customWidth="1"/>
    <col min="11" max="11" width="12.265625" customWidth="1"/>
  </cols>
  <sheetData>
    <row r="1" spans="1:10" ht="24.75" customHeight="1" x14ac:dyDescent="0.45">
      <c r="A1" s="62" t="s">
        <v>33</v>
      </c>
      <c r="B1" s="63"/>
      <c r="C1" s="45"/>
      <c r="D1" s="45"/>
      <c r="E1" s="45"/>
      <c r="F1" s="45"/>
      <c r="G1" s="45"/>
      <c r="H1" s="46"/>
    </row>
    <row r="2" spans="1:10" ht="15.75" customHeight="1" x14ac:dyDescent="0.35">
      <c r="A2" s="58" t="s">
        <v>82</v>
      </c>
      <c r="B2" s="59" t="s">
        <v>101</v>
      </c>
      <c r="C2" s="44"/>
      <c r="D2" s="44"/>
      <c r="E2" s="44"/>
      <c r="F2" s="44"/>
      <c r="G2" s="44"/>
      <c r="H2" s="49"/>
    </row>
    <row r="3" spans="1:10" ht="15.75" customHeight="1" x14ac:dyDescent="0.4">
      <c r="A3" s="50">
        <f>Stammdaten!B9</f>
        <v>43709</v>
      </c>
      <c r="B3" s="51">
        <f>Stammdaten!C9</f>
        <v>43830</v>
      </c>
      <c r="C3" s="44"/>
      <c r="D3" s="44"/>
      <c r="E3" s="44"/>
      <c r="F3" s="44"/>
      <c r="G3" s="44"/>
      <c r="H3" s="49"/>
    </row>
    <row r="4" spans="1:10" s="33" customFormat="1" ht="18" customHeight="1" x14ac:dyDescent="0.4">
      <c r="A4" s="52" t="s">
        <v>16</v>
      </c>
      <c r="B4" s="41" t="s">
        <v>13</v>
      </c>
      <c r="C4" s="41" t="s">
        <v>0</v>
      </c>
      <c r="D4" s="42" t="s">
        <v>14</v>
      </c>
      <c r="E4" s="42" t="s">
        <v>118</v>
      </c>
      <c r="F4" s="42" t="s">
        <v>121</v>
      </c>
      <c r="G4" s="41" t="s">
        <v>15</v>
      </c>
      <c r="H4" s="43" t="s">
        <v>5</v>
      </c>
    </row>
    <row r="5" spans="1:10" x14ac:dyDescent="0.35">
      <c r="A5" s="161">
        <v>1</v>
      </c>
      <c r="B5" s="164" t="s">
        <v>95</v>
      </c>
      <c r="C5" s="164" t="s">
        <v>6</v>
      </c>
      <c r="D5" s="182">
        <v>50.08</v>
      </c>
      <c r="E5" s="164" t="s">
        <v>119</v>
      </c>
      <c r="F5" s="79" t="s">
        <v>122</v>
      </c>
      <c r="G5" s="166">
        <v>24.75</v>
      </c>
      <c r="H5" s="185">
        <v>1239.48</v>
      </c>
    </row>
    <row r="6" spans="1:10" x14ac:dyDescent="0.35">
      <c r="A6" s="162">
        <v>1</v>
      </c>
      <c r="B6" s="165"/>
      <c r="C6" s="165" t="s">
        <v>7</v>
      </c>
      <c r="D6" s="183">
        <v>75.900000000000006</v>
      </c>
      <c r="E6" s="165" t="s">
        <v>119</v>
      </c>
      <c r="F6" s="76" t="s">
        <v>123</v>
      </c>
      <c r="G6" s="167">
        <v>0</v>
      </c>
      <c r="H6" s="186">
        <v>0</v>
      </c>
    </row>
    <row r="7" spans="1:10" x14ac:dyDescent="0.35">
      <c r="A7" s="163">
        <v>1</v>
      </c>
      <c r="B7" s="152"/>
      <c r="C7" s="152" t="s">
        <v>11</v>
      </c>
      <c r="D7" s="184">
        <v>31.79</v>
      </c>
      <c r="E7" s="152" t="s">
        <v>119</v>
      </c>
      <c r="F7" s="78" t="s">
        <v>122</v>
      </c>
      <c r="G7" s="168">
        <v>0</v>
      </c>
      <c r="H7" s="187">
        <v>0</v>
      </c>
    </row>
    <row r="8" spans="1:10" x14ac:dyDescent="0.35">
      <c r="I8" s="30"/>
      <c r="J8" s="30"/>
    </row>
    <row r="9" spans="1:10" x14ac:dyDescent="0.35">
      <c r="I9" s="30"/>
      <c r="J9" s="30"/>
    </row>
    <row r="10" spans="1:10" x14ac:dyDescent="0.35">
      <c r="I10" s="30"/>
      <c r="J10" s="30"/>
    </row>
    <row r="11" spans="1:10" x14ac:dyDescent="0.35">
      <c r="I11" s="30"/>
      <c r="J11" s="30"/>
    </row>
    <row r="12" spans="1:10" x14ac:dyDescent="0.35">
      <c r="I12" s="30"/>
      <c r="J12" s="30"/>
    </row>
    <row r="13" spans="1:10" x14ac:dyDescent="0.35">
      <c r="I13" s="30"/>
      <c r="J13" s="30"/>
    </row>
  </sheetData>
  <phoneticPr fontId="16" type="noConversion"/>
  <pageMargins left="0.7" right="0.7" top="0.78740157499999996" bottom="0.78740157499999996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F680-A52B-4347-A170-2D5D54D64004}">
  <dimension ref="A1:I13"/>
  <sheetViews>
    <sheetView workbookViewId="0">
      <selection activeCell="I4" sqref="I4"/>
    </sheetView>
  </sheetViews>
  <sheetFormatPr baseColWidth="10" defaultColWidth="11.46484375" defaultRowHeight="12.75" x14ac:dyDescent="0.35"/>
  <cols>
    <col min="1" max="1" width="12.53125" customWidth="1"/>
    <col min="2" max="2" width="12.73046875" customWidth="1"/>
    <col min="3" max="3" width="30.73046875" customWidth="1"/>
    <col min="4" max="5" width="16" customWidth="1"/>
    <col min="6" max="6" width="18.53125" customWidth="1"/>
    <col min="7" max="7" width="14.796875" bestFit="1" customWidth="1"/>
    <col min="8" max="8" width="17.19921875" style="1" bestFit="1" customWidth="1"/>
    <col min="9" max="9" width="14.796875" style="1" customWidth="1"/>
    <col min="10" max="10" width="12.265625" customWidth="1"/>
  </cols>
  <sheetData>
    <row r="1" spans="1:9" ht="24.75" customHeight="1" x14ac:dyDescent="0.45">
      <c r="A1" s="62" t="s">
        <v>33</v>
      </c>
      <c r="B1" s="63"/>
      <c r="C1" s="45"/>
      <c r="D1" s="45"/>
      <c r="E1" s="45"/>
      <c r="F1" s="45"/>
      <c r="G1" s="45"/>
      <c r="H1" s="46"/>
    </row>
    <row r="2" spans="1:9" ht="15.75" customHeight="1" x14ac:dyDescent="0.35">
      <c r="A2" s="58" t="s">
        <v>82</v>
      </c>
      <c r="B2" s="59" t="s">
        <v>101</v>
      </c>
      <c r="C2" s="44"/>
      <c r="D2" s="44"/>
      <c r="E2" s="44"/>
      <c r="F2" s="44"/>
      <c r="G2" s="44"/>
      <c r="H2" s="49"/>
    </row>
    <row r="3" spans="1:9" ht="15.75" customHeight="1" x14ac:dyDescent="0.4">
      <c r="A3" s="50">
        <f>Stammdaten!B9</f>
        <v>43709</v>
      </c>
      <c r="B3" s="51">
        <f>Stammdaten!C9</f>
        <v>43830</v>
      </c>
      <c r="C3" s="44"/>
      <c r="D3" s="44"/>
      <c r="E3" s="44"/>
      <c r="F3" s="44"/>
      <c r="G3" s="44"/>
      <c r="H3" s="49"/>
    </row>
    <row r="4" spans="1:9" s="33" customFormat="1" ht="18" customHeight="1" x14ac:dyDescent="0.4">
      <c r="A4" s="52" t="s">
        <v>16</v>
      </c>
      <c r="B4" s="41" t="s">
        <v>13</v>
      </c>
      <c r="C4" s="41" t="s">
        <v>0</v>
      </c>
      <c r="D4" s="42" t="s">
        <v>14</v>
      </c>
      <c r="E4" s="42" t="s">
        <v>121</v>
      </c>
      <c r="F4" s="41" t="s">
        <v>15</v>
      </c>
      <c r="G4" s="41" t="s">
        <v>129</v>
      </c>
      <c r="H4" s="43" t="s">
        <v>130</v>
      </c>
    </row>
    <row r="5" spans="1:9" x14ac:dyDescent="0.35">
      <c r="A5" s="161">
        <v>1</v>
      </c>
      <c r="B5" s="164"/>
      <c r="C5" s="164" t="s">
        <v>114</v>
      </c>
      <c r="D5" s="182">
        <v>0</v>
      </c>
      <c r="E5" s="79" t="s">
        <v>122</v>
      </c>
      <c r="F5" s="166">
        <v>24.75</v>
      </c>
      <c r="G5" s="182">
        <v>0</v>
      </c>
      <c r="H5" s="185">
        <v>0</v>
      </c>
    </row>
    <row r="6" spans="1:9" x14ac:dyDescent="0.35">
      <c r="A6" s="162">
        <v>1</v>
      </c>
      <c r="B6" s="211" t="s">
        <v>127</v>
      </c>
      <c r="C6" s="165" t="s">
        <v>128</v>
      </c>
      <c r="D6" s="183">
        <v>0</v>
      </c>
      <c r="E6" s="76">
        <v>43889</v>
      </c>
      <c r="F6" s="167">
        <v>0</v>
      </c>
      <c r="G6" s="183">
        <v>240</v>
      </c>
      <c r="H6" s="186">
        <v>192</v>
      </c>
    </row>
    <row r="7" spans="1:9" x14ac:dyDescent="0.35">
      <c r="A7" s="163"/>
      <c r="B7" s="152"/>
      <c r="C7" s="152"/>
      <c r="D7" s="184"/>
      <c r="E7" s="210"/>
      <c r="F7" s="168"/>
      <c r="G7" s="184"/>
      <c r="H7" s="187"/>
    </row>
    <row r="8" spans="1:9" x14ac:dyDescent="0.35">
      <c r="H8" s="30"/>
      <c r="I8" s="30"/>
    </row>
    <row r="9" spans="1:9" x14ac:dyDescent="0.35">
      <c r="H9" s="30"/>
      <c r="I9" s="30"/>
    </row>
    <row r="10" spans="1:9" x14ac:dyDescent="0.35">
      <c r="H10" s="30"/>
      <c r="I10" s="30"/>
    </row>
    <row r="11" spans="1:9" x14ac:dyDescent="0.35">
      <c r="H11" s="30"/>
      <c r="I11" s="30"/>
    </row>
    <row r="12" spans="1:9" x14ac:dyDescent="0.35">
      <c r="H12" s="30"/>
      <c r="I12" s="30"/>
    </row>
    <row r="13" spans="1:9" x14ac:dyDescent="0.35">
      <c r="H13" s="30"/>
      <c r="I13" s="30"/>
    </row>
  </sheetData>
  <pageMargins left="0.7" right="0.7" top="0.78740157499999996" bottom="0.78740157499999996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5F0C-2BBF-45B6-9A27-9B2B60B9002D}">
  <dimension ref="A1:I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2.796875" customWidth="1"/>
    <col min="2" max="2" width="17.1328125" customWidth="1"/>
    <col min="3" max="3" width="23.19921875" customWidth="1"/>
    <col min="4" max="4" width="16.796875" bestFit="1" customWidth="1"/>
    <col min="5" max="5" width="19.46484375" customWidth="1"/>
    <col min="6" max="6" width="11.265625" bestFit="1" customWidth="1"/>
    <col min="7" max="7" width="15" bestFit="1" customWidth="1"/>
    <col min="8" max="8" width="15.265625" customWidth="1"/>
    <col min="9" max="9" width="13.73046875" bestFit="1" customWidth="1"/>
  </cols>
  <sheetData>
    <row r="1" spans="1:9" ht="22.5" customHeight="1" x14ac:dyDescent="0.5">
      <c r="A1" s="62" t="s">
        <v>34</v>
      </c>
      <c r="B1" s="63"/>
      <c r="C1" s="63"/>
      <c r="D1" s="45"/>
      <c r="E1" s="45"/>
      <c r="F1" s="45"/>
      <c r="G1" s="53"/>
      <c r="H1" s="45"/>
      <c r="I1" s="46"/>
    </row>
    <row r="2" spans="1:9" ht="17.25" customHeight="1" x14ac:dyDescent="0.4">
      <c r="A2" s="58" t="s">
        <v>82</v>
      </c>
      <c r="B2" s="59" t="s">
        <v>101</v>
      </c>
      <c r="C2" s="64"/>
      <c r="D2" s="44"/>
      <c r="E2" s="44"/>
      <c r="F2" s="44"/>
      <c r="G2" s="48"/>
      <c r="H2" s="44"/>
      <c r="I2" s="49"/>
    </row>
    <row r="3" spans="1:9" ht="15.75" customHeight="1" x14ac:dyDescent="0.4">
      <c r="A3" s="50">
        <f>Stammdaten!B9</f>
        <v>43709</v>
      </c>
      <c r="B3" s="51">
        <f>Stammdaten!C9</f>
        <v>43830</v>
      </c>
      <c r="C3" s="64"/>
      <c r="D3" s="44"/>
      <c r="E3" s="44"/>
      <c r="F3" s="54"/>
      <c r="G3" s="51"/>
      <c r="H3" s="44"/>
      <c r="I3" s="49"/>
    </row>
    <row r="4" spans="1:9" ht="17.25" customHeight="1" x14ac:dyDescent="0.4">
      <c r="A4" s="52" t="s">
        <v>89</v>
      </c>
      <c r="B4" s="41" t="s">
        <v>83</v>
      </c>
      <c r="C4" s="41" t="s">
        <v>2</v>
      </c>
      <c r="D4" s="41" t="s">
        <v>18</v>
      </c>
      <c r="E4" s="42" t="s">
        <v>19</v>
      </c>
      <c r="F4" s="41" t="s">
        <v>84</v>
      </c>
      <c r="G4" s="41" t="s">
        <v>85</v>
      </c>
      <c r="H4" s="41" t="s">
        <v>86</v>
      </c>
      <c r="I4" s="72" t="s">
        <v>88</v>
      </c>
    </row>
    <row r="5" spans="1:9" x14ac:dyDescent="0.35">
      <c r="A5" s="161">
        <v>1</v>
      </c>
      <c r="B5" s="164" t="s">
        <v>53</v>
      </c>
      <c r="C5" s="164" t="s">
        <v>52</v>
      </c>
      <c r="D5" s="79">
        <v>43709</v>
      </c>
      <c r="E5" s="149" t="s">
        <v>54</v>
      </c>
      <c r="F5" s="150" t="s">
        <v>96</v>
      </c>
      <c r="G5" s="79">
        <v>43739</v>
      </c>
      <c r="H5" s="188">
        <v>123</v>
      </c>
      <c r="I5" s="189">
        <v>123</v>
      </c>
    </row>
    <row r="6" spans="1:9" x14ac:dyDescent="0.35">
      <c r="A6" s="204"/>
      <c r="B6" s="155"/>
      <c r="C6" s="155"/>
      <c r="D6" s="83"/>
      <c r="E6" s="205"/>
      <c r="F6" s="153"/>
      <c r="G6" s="83"/>
      <c r="H6" s="206"/>
      <c r="I6" s="207"/>
    </row>
    <row r="7" spans="1:9" x14ac:dyDescent="0.35">
      <c r="A7" s="163"/>
      <c r="B7" s="152"/>
      <c r="C7" s="152"/>
      <c r="D7" s="77"/>
      <c r="E7" s="151"/>
      <c r="F7" s="152"/>
      <c r="G7" s="77"/>
      <c r="H7" s="190"/>
      <c r="I7" s="19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A1C7-5E24-4EFA-9423-C4760CD8746D}">
  <dimension ref="A1:J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2.265625" customWidth="1"/>
    <col min="2" max="2" width="18.6640625" customWidth="1"/>
    <col min="3" max="3" width="25.46484375" customWidth="1"/>
    <col min="4" max="4" width="16.796875" bestFit="1" customWidth="1"/>
    <col min="5" max="5" width="20" bestFit="1" customWidth="1"/>
    <col min="6" max="6" width="12.796875" customWidth="1"/>
    <col min="7" max="7" width="18.796875" bestFit="1" customWidth="1"/>
    <col min="8" max="8" width="13.53125" customWidth="1"/>
    <col min="9" max="10" width="14.46484375" bestFit="1" customWidth="1"/>
  </cols>
  <sheetData>
    <row r="1" spans="1:10" ht="20.25" customHeight="1" x14ac:dyDescent="0.5">
      <c r="A1" s="231" t="s">
        <v>1</v>
      </c>
      <c r="B1" s="232"/>
      <c r="C1" s="232"/>
      <c r="D1" s="232"/>
      <c r="E1" s="232"/>
      <c r="F1" s="232"/>
      <c r="G1" s="232"/>
      <c r="H1" s="232"/>
      <c r="I1" s="233"/>
      <c r="J1" s="55"/>
    </row>
    <row r="2" spans="1:10" ht="16.5" customHeight="1" x14ac:dyDescent="0.4">
      <c r="A2" s="58" t="s">
        <v>82</v>
      </c>
      <c r="B2" s="59" t="s">
        <v>101</v>
      </c>
      <c r="C2" s="61"/>
      <c r="D2" s="61"/>
      <c r="E2" s="61"/>
      <c r="F2" s="61"/>
      <c r="G2" s="59"/>
      <c r="H2" s="61"/>
      <c r="I2" s="65"/>
      <c r="J2" s="56"/>
    </row>
    <row r="3" spans="1:10" ht="16.5" customHeight="1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6"/>
      <c r="G3" s="60"/>
      <c r="H3" s="61"/>
      <c r="I3" s="67"/>
      <c r="J3" s="57"/>
    </row>
    <row r="4" spans="1:10" ht="17.25" customHeight="1" x14ac:dyDescent="0.4">
      <c r="A4" s="68" t="s">
        <v>89</v>
      </c>
      <c r="B4" s="69" t="s">
        <v>2</v>
      </c>
      <c r="C4" s="69" t="s">
        <v>83</v>
      </c>
      <c r="D4" s="69" t="s">
        <v>18</v>
      </c>
      <c r="E4" s="70" t="s">
        <v>19</v>
      </c>
      <c r="F4" s="69" t="s">
        <v>84</v>
      </c>
      <c r="G4" s="70" t="s">
        <v>85</v>
      </c>
      <c r="H4" s="69" t="s">
        <v>86</v>
      </c>
      <c r="I4" s="71" t="s">
        <v>88</v>
      </c>
    </row>
    <row r="5" spans="1:10" x14ac:dyDescent="0.35">
      <c r="A5" s="169">
        <v>1</v>
      </c>
      <c r="B5" s="147" t="s">
        <v>97</v>
      </c>
      <c r="C5" s="147" t="s">
        <v>98</v>
      </c>
      <c r="D5" s="74">
        <v>43709</v>
      </c>
      <c r="E5" s="146" t="s">
        <v>99</v>
      </c>
      <c r="F5" s="147" t="s">
        <v>100</v>
      </c>
      <c r="G5" s="75">
        <v>43739</v>
      </c>
      <c r="H5" s="192">
        <v>5</v>
      </c>
      <c r="I5" s="193">
        <f>H5/1.2</f>
        <v>4.166666666666667</v>
      </c>
    </row>
    <row r="6" spans="1:10" x14ac:dyDescent="0.35">
      <c r="A6" s="204"/>
      <c r="B6" s="155"/>
      <c r="C6" s="155"/>
      <c r="D6" s="83"/>
      <c r="E6" s="205"/>
      <c r="F6" s="155"/>
      <c r="G6" s="208"/>
      <c r="H6" s="198"/>
      <c r="I6" s="209"/>
    </row>
    <row r="7" spans="1:10" x14ac:dyDescent="0.35">
      <c r="A7" s="170"/>
      <c r="B7" s="148"/>
      <c r="C7" s="148"/>
      <c r="D7" s="80"/>
      <c r="E7" s="148"/>
      <c r="F7" s="148"/>
      <c r="G7" s="80"/>
      <c r="H7" s="194"/>
      <c r="I7" s="195"/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6473-A4F4-4621-918E-A2AD077E422C}">
  <dimension ref="A1:U44"/>
  <sheetViews>
    <sheetView workbookViewId="0">
      <selection activeCell="K5" sqref="K5"/>
    </sheetView>
  </sheetViews>
  <sheetFormatPr baseColWidth="10" defaultColWidth="11.46484375" defaultRowHeight="12.75" x14ac:dyDescent="0.35"/>
  <cols>
    <col min="1" max="1" width="13.19921875" customWidth="1"/>
    <col min="2" max="2" width="19.46484375" customWidth="1"/>
    <col min="3" max="3" width="21.53125" customWidth="1"/>
    <col min="4" max="4" width="17.86328125" customWidth="1"/>
    <col min="5" max="5" width="16.265625" customWidth="1"/>
    <col min="6" max="6" width="13.265625" customWidth="1"/>
    <col min="7" max="8" width="14.73046875" customWidth="1"/>
    <col min="9" max="9" width="10.19921875" bestFit="1" customWidth="1"/>
    <col min="10" max="11" width="10.19921875" customWidth="1"/>
    <col min="12" max="12" width="15.33203125" customWidth="1"/>
    <col min="13" max="13" width="17" customWidth="1"/>
    <col min="14" max="14" width="12.6640625" customWidth="1"/>
    <col min="15" max="15" width="13.46484375" customWidth="1"/>
    <col min="16" max="16" width="14.53125" customWidth="1"/>
    <col min="17" max="17" width="12.46484375" customWidth="1"/>
    <col min="18" max="18" width="21.59765625" customWidth="1"/>
    <col min="19" max="19" width="17.59765625" customWidth="1"/>
    <col min="20" max="20" width="13.1328125" style="1" customWidth="1"/>
    <col min="21" max="21" width="13.19921875" style="1" bestFit="1" customWidth="1"/>
  </cols>
  <sheetData>
    <row r="1" spans="1:21" ht="24.75" customHeight="1" x14ac:dyDescent="0.35">
      <c r="A1" s="231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/>
    </row>
    <row r="2" spans="1:21" ht="13.9" x14ac:dyDescent="0.35">
      <c r="A2" s="58" t="s">
        <v>82</v>
      </c>
      <c r="B2" s="59" t="s">
        <v>101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73"/>
    </row>
    <row r="3" spans="1:21" ht="13.9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73"/>
    </row>
    <row r="4" spans="1:21" ht="18" customHeight="1" x14ac:dyDescent="0.4">
      <c r="A4" s="36" t="s">
        <v>89</v>
      </c>
      <c r="B4" s="34" t="s">
        <v>20</v>
      </c>
      <c r="C4" s="34" t="s">
        <v>56</v>
      </c>
      <c r="D4" s="35" t="s">
        <v>21</v>
      </c>
      <c r="E4" s="34" t="s">
        <v>22</v>
      </c>
      <c r="F4" s="34" t="s">
        <v>23</v>
      </c>
      <c r="G4" s="35" t="s">
        <v>64</v>
      </c>
      <c r="H4" s="35" t="s">
        <v>104</v>
      </c>
      <c r="I4" s="34" t="s">
        <v>90</v>
      </c>
      <c r="J4" s="34" t="s">
        <v>87</v>
      </c>
      <c r="K4" s="34"/>
      <c r="L4" s="34" t="s">
        <v>145</v>
      </c>
      <c r="M4" s="34" t="s">
        <v>146</v>
      </c>
      <c r="N4" s="34" t="s">
        <v>147</v>
      </c>
      <c r="O4" s="34" t="s">
        <v>150</v>
      </c>
      <c r="P4" s="34" t="s">
        <v>148</v>
      </c>
      <c r="Q4" s="34" t="s">
        <v>151</v>
      </c>
      <c r="R4" s="34" t="s">
        <v>149</v>
      </c>
      <c r="S4" s="34" t="s">
        <v>3</v>
      </c>
      <c r="T4" s="37" t="s">
        <v>152</v>
      </c>
    </row>
    <row r="5" spans="1:21" x14ac:dyDescent="0.35">
      <c r="A5" s="169">
        <v>1</v>
      </c>
      <c r="B5" s="171" t="s">
        <v>102</v>
      </c>
      <c r="C5" s="147" t="s">
        <v>58</v>
      </c>
      <c r="D5" s="146" t="s">
        <v>57</v>
      </c>
      <c r="E5" s="74">
        <v>43710</v>
      </c>
      <c r="F5" s="74">
        <v>43710</v>
      </c>
      <c r="G5" s="140" t="s">
        <v>59</v>
      </c>
      <c r="H5" s="141" t="s">
        <v>105</v>
      </c>
      <c r="I5" s="192">
        <v>12</v>
      </c>
      <c r="J5" s="192">
        <v>10</v>
      </c>
      <c r="K5" s="192"/>
      <c r="L5" s="192">
        <v>2.2000000000000002</v>
      </c>
      <c r="M5" s="192">
        <v>0</v>
      </c>
      <c r="N5" s="192">
        <v>0</v>
      </c>
      <c r="O5" s="192">
        <v>0</v>
      </c>
      <c r="P5" s="192">
        <v>7.8</v>
      </c>
      <c r="Q5" s="192">
        <v>0</v>
      </c>
      <c r="R5" s="192">
        <v>0</v>
      </c>
      <c r="S5" s="192">
        <v>0</v>
      </c>
      <c r="T5" s="193">
        <v>0</v>
      </c>
    </row>
    <row r="6" spans="1:21" x14ac:dyDescent="0.35">
      <c r="A6" s="162">
        <v>1</v>
      </c>
      <c r="B6" s="172" t="s">
        <v>102</v>
      </c>
      <c r="C6" s="165" t="s">
        <v>60</v>
      </c>
      <c r="D6" s="173" t="s">
        <v>57</v>
      </c>
      <c r="E6" s="76">
        <v>43710</v>
      </c>
      <c r="F6" s="76">
        <v>43710</v>
      </c>
      <c r="G6" s="142" t="s">
        <v>61</v>
      </c>
      <c r="H6" s="143" t="s">
        <v>105</v>
      </c>
      <c r="I6" s="196">
        <v>11</v>
      </c>
      <c r="J6" s="196">
        <v>11</v>
      </c>
      <c r="K6" s="196"/>
      <c r="L6" s="196">
        <v>2.2000000000000002</v>
      </c>
      <c r="M6" s="196">
        <v>0</v>
      </c>
      <c r="N6" s="196">
        <v>0</v>
      </c>
      <c r="O6" s="196">
        <v>0</v>
      </c>
      <c r="P6" s="196">
        <v>7.8</v>
      </c>
      <c r="Q6" s="196">
        <v>0</v>
      </c>
      <c r="R6" s="196">
        <v>0</v>
      </c>
      <c r="S6" s="196">
        <v>1</v>
      </c>
      <c r="T6" s="197">
        <v>0</v>
      </c>
    </row>
    <row r="7" spans="1:21" x14ac:dyDescent="0.35">
      <c r="A7" s="163">
        <v>1</v>
      </c>
      <c r="B7" s="174" t="s">
        <v>102</v>
      </c>
      <c r="C7" s="152" t="s">
        <v>62</v>
      </c>
      <c r="D7" s="151" t="s">
        <v>57</v>
      </c>
      <c r="E7" s="78">
        <v>43710</v>
      </c>
      <c r="F7" s="78">
        <v>43710</v>
      </c>
      <c r="G7" s="144" t="s">
        <v>63</v>
      </c>
      <c r="H7" s="145" t="s">
        <v>105</v>
      </c>
      <c r="I7" s="190">
        <f>11+66.42</f>
        <v>77.42</v>
      </c>
      <c r="J7" s="190">
        <f>11+66.42</f>
        <v>77.42</v>
      </c>
      <c r="K7" s="190"/>
      <c r="L7" s="190">
        <v>2.2000000000000002</v>
      </c>
      <c r="M7" s="190">
        <v>0</v>
      </c>
      <c r="N7" s="190">
        <v>0</v>
      </c>
      <c r="O7" s="190">
        <v>67.42</v>
      </c>
      <c r="P7" s="190">
        <v>7.8</v>
      </c>
      <c r="Q7" s="190">
        <v>0</v>
      </c>
      <c r="R7" s="190">
        <v>0</v>
      </c>
      <c r="S7" s="190">
        <v>0</v>
      </c>
      <c r="T7" s="191">
        <v>0</v>
      </c>
    </row>
    <row r="8" spans="1:21" x14ac:dyDescent="0.35">
      <c r="T8" s="30"/>
      <c r="U8" s="30"/>
    </row>
    <row r="9" spans="1:21" x14ac:dyDescent="0.35">
      <c r="T9" s="30"/>
      <c r="U9" s="30"/>
    </row>
    <row r="10" spans="1:21" x14ac:dyDescent="0.35">
      <c r="T10"/>
      <c r="U10"/>
    </row>
    <row r="11" spans="1:21" x14ac:dyDescent="0.35">
      <c r="T11" s="30"/>
      <c r="U11" s="30"/>
    </row>
    <row r="12" spans="1:21" x14ac:dyDescent="0.35">
      <c r="T12" s="30"/>
      <c r="U12" s="30"/>
    </row>
    <row r="13" spans="1:21" x14ac:dyDescent="0.35">
      <c r="T13" s="30"/>
      <c r="U13" s="30"/>
    </row>
    <row r="14" spans="1:21" x14ac:dyDescent="0.35">
      <c r="T14" s="30"/>
      <c r="U14" s="30"/>
    </row>
    <row r="24" spans="20:21" x14ac:dyDescent="0.35">
      <c r="T24"/>
      <c r="U24"/>
    </row>
    <row r="25" spans="20:21" x14ac:dyDescent="0.35">
      <c r="T25"/>
      <c r="U25"/>
    </row>
    <row r="26" spans="20:21" x14ac:dyDescent="0.35">
      <c r="T26"/>
      <c r="U26"/>
    </row>
    <row r="27" spans="20:21" x14ac:dyDescent="0.35">
      <c r="T27"/>
      <c r="U27"/>
    </row>
    <row r="28" spans="20:21" x14ac:dyDescent="0.35">
      <c r="T28"/>
      <c r="U28"/>
    </row>
    <row r="29" spans="20:21" x14ac:dyDescent="0.35">
      <c r="T29"/>
      <c r="U29"/>
    </row>
    <row r="30" spans="20:21" x14ac:dyDescent="0.35">
      <c r="T30"/>
      <c r="U30"/>
    </row>
    <row r="31" spans="20:21" x14ac:dyDescent="0.35">
      <c r="T31"/>
      <c r="U31"/>
    </row>
    <row r="32" spans="20:21" x14ac:dyDescent="0.35">
      <c r="T32"/>
      <c r="U32"/>
    </row>
    <row r="33" spans="20:21" x14ac:dyDescent="0.35">
      <c r="T33"/>
      <c r="U33"/>
    </row>
    <row r="34" spans="20:21" x14ac:dyDescent="0.35">
      <c r="T34"/>
      <c r="U34"/>
    </row>
    <row r="35" spans="20:21" x14ac:dyDescent="0.35">
      <c r="T35"/>
      <c r="U35"/>
    </row>
    <row r="36" spans="20:21" x14ac:dyDescent="0.35">
      <c r="T36"/>
      <c r="U36"/>
    </row>
    <row r="37" spans="20:21" x14ac:dyDescent="0.35">
      <c r="T37"/>
      <c r="U37"/>
    </row>
    <row r="38" spans="20:21" x14ac:dyDescent="0.35">
      <c r="T38"/>
      <c r="U38"/>
    </row>
    <row r="39" spans="20:21" x14ac:dyDescent="0.35">
      <c r="T39"/>
      <c r="U39"/>
    </row>
    <row r="40" spans="20:21" x14ac:dyDescent="0.35">
      <c r="T40"/>
      <c r="U40"/>
    </row>
    <row r="41" spans="20:21" x14ac:dyDescent="0.35">
      <c r="T41"/>
      <c r="U41"/>
    </row>
    <row r="42" spans="20:21" x14ac:dyDescent="0.35">
      <c r="T42"/>
      <c r="U42"/>
    </row>
    <row r="43" spans="20:21" x14ac:dyDescent="0.35">
      <c r="T43"/>
      <c r="U43"/>
    </row>
    <row r="44" spans="20:21" x14ac:dyDescent="0.35">
      <c r="T44"/>
      <c r="U44"/>
    </row>
  </sheetData>
  <mergeCells count="1">
    <mergeCell ref="A1:T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04A-EC6C-4971-ADCD-9BB9EFAFD9B6}">
  <dimension ref="A1:L44"/>
  <sheetViews>
    <sheetView workbookViewId="0">
      <selection sqref="A1:K1"/>
    </sheetView>
  </sheetViews>
  <sheetFormatPr baseColWidth="10" defaultColWidth="11.46484375" defaultRowHeight="12.75" x14ac:dyDescent="0.35"/>
  <cols>
    <col min="1" max="1" width="13.19921875" customWidth="1"/>
    <col min="2" max="2" width="20.33203125" customWidth="1"/>
    <col min="3" max="3" width="23.265625" customWidth="1"/>
    <col min="4" max="4" width="21.59765625" customWidth="1"/>
    <col min="5" max="5" width="16.265625" customWidth="1"/>
    <col min="6" max="6" width="13.265625" customWidth="1"/>
    <col min="7" max="9" width="14.73046875" customWidth="1"/>
    <col min="10" max="10" width="14.06640625" bestFit="1" customWidth="1"/>
    <col min="11" max="11" width="14.73046875" style="1" bestFit="1" customWidth="1"/>
    <col min="12" max="12" width="13.19921875" style="1" bestFit="1" customWidth="1"/>
  </cols>
  <sheetData>
    <row r="1" spans="1:12" ht="24.75" customHeight="1" x14ac:dyDescent="0.35">
      <c r="A1" s="231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2" ht="13.9" x14ac:dyDescent="0.35">
      <c r="A2" s="58" t="s">
        <v>82</v>
      </c>
      <c r="B2" s="59" t="s">
        <v>101</v>
      </c>
      <c r="C2" s="61"/>
      <c r="D2" s="61"/>
      <c r="E2" s="61"/>
      <c r="F2" s="61"/>
      <c r="G2" s="61"/>
      <c r="H2" s="61"/>
      <c r="I2" s="61"/>
      <c r="J2" s="61"/>
      <c r="K2" s="73"/>
    </row>
    <row r="3" spans="1:12" ht="13.9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1"/>
      <c r="G3" s="61"/>
      <c r="H3" s="61"/>
      <c r="I3" s="61"/>
      <c r="J3" s="61"/>
      <c r="K3" s="73"/>
    </row>
    <row r="4" spans="1:12" ht="18" customHeight="1" x14ac:dyDescent="0.4">
      <c r="A4" s="36" t="s">
        <v>89</v>
      </c>
      <c r="B4" s="34" t="s">
        <v>20</v>
      </c>
      <c r="C4" s="34" t="s">
        <v>56</v>
      </c>
      <c r="D4" s="35" t="s">
        <v>21</v>
      </c>
      <c r="E4" s="34" t="s">
        <v>22</v>
      </c>
      <c r="F4" s="34" t="s">
        <v>23</v>
      </c>
      <c r="G4" s="35" t="s">
        <v>64</v>
      </c>
      <c r="H4" s="35" t="s">
        <v>104</v>
      </c>
      <c r="I4" s="34" t="s">
        <v>90</v>
      </c>
      <c r="J4" s="34" t="s">
        <v>134</v>
      </c>
      <c r="K4" s="37" t="s">
        <v>135</v>
      </c>
    </row>
    <row r="5" spans="1:12" x14ac:dyDescent="0.35">
      <c r="A5" s="169">
        <v>1</v>
      </c>
      <c r="B5" s="171" t="s">
        <v>102</v>
      </c>
      <c r="C5" s="147" t="s">
        <v>114</v>
      </c>
      <c r="D5" s="146" t="s">
        <v>57</v>
      </c>
      <c r="E5" s="74">
        <v>43710</v>
      </c>
      <c r="F5" s="74">
        <v>43710</v>
      </c>
      <c r="G5" s="140" t="s">
        <v>59</v>
      </c>
      <c r="H5" s="141" t="s">
        <v>105</v>
      </c>
      <c r="I5" s="192">
        <v>12</v>
      </c>
      <c r="J5" s="192">
        <v>10</v>
      </c>
      <c r="K5" s="222">
        <f>J5/(1+Stammdaten!$B$37)</f>
        <v>8</v>
      </c>
    </row>
    <row r="6" spans="1:12" x14ac:dyDescent="0.35">
      <c r="A6" s="162">
        <v>1</v>
      </c>
      <c r="B6" s="172" t="s">
        <v>102</v>
      </c>
      <c r="C6" s="165" t="s">
        <v>114</v>
      </c>
      <c r="D6" s="173" t="s">
        <v>57</v>
      </c>
      <c r="E6" s="76">
        <v>43710</v>
      </c>
      <c r="F6" s="76">
        <v>43710</v>
      </c>
      <c r="G6" s="142" t="s">
        <v>61</v>
      </c>
      <c r="H6" s="143" t="s">
        <v>105</v>
      </c>
      <c r="I6" s="196">
        <v>11</v>
      </c>
      <c r="J6" s="196">
        <v>11</v>
      </c>
      <c r="K6" s="209">
        <f>J6/(1+Stammdaten!$B$37)</f>
        <v>8.8000000000000007</v>
      </c>
    </row>
    <row r="7" spans="1:12" x14ac:dyDescent="0.35">
      <c r="A7" s="163"/>
      <c r="B7" s="174"/>
      <c r="C7" s="152"/>
      <c r="D7" s="151"/>
      <c r="E7" s="78"/>
      <c r="F7" s="78"/>
      <c r="G7" s="144"/>
      <c r="H7" s="145"/>
      <c r="I7" s="145"/>
      <c r="J7" s="145"/>
      <c r="K7" s="223">
        <f>J7/(1+Stammdaten!$B$37)</f>
        <v>0</v>
      </c>
    </row>
    <row r="8" spans="1:12" x14ac:dyDescent="0.35">
      <c r="K8" s="30"/>
      <c r="L8" s="30"/>
    </row>
    <row r="9" spans="1:12" x14ac:dyDescent="0.35">
      <c r="K9" s="30"/>
      <c r="L9" s="30"/>
    </row>
    <row r="10" spans="1:12" x14ac:dyDescent="0.35">
      <c r="K10"/>
      <c r="L10"/>
    </row>
    <row r="11" spans="1:12" x14ac:dyDescent="0.35">
      <c r="K11" s="30"/>
      <c r="L11" s="30"/>
    </row>
    <row r="12" spans="1:12" x14ac:dyDescent="0.35">
      <c r="K12" s="30"/>
      <c r="L12" s="30"/>
    </row>
    <row r="13" spans="1:12" x14ac:dyDescent="0.35">
      <c r="K13" s="30"/>
      <c r="L13" s="30"/>
    </row>
    <row r="14" spans="1:12" x14ac:dyDescent="0.35">
      <c r="K14" s="30"/>
      <c r="L14" s="30"/>
    </row>
    <row r="24" spans="11:12" x14ac:dyDescent="0.35">
      <c r="K24"/>
      <c r="L24"/>
    </row>
    <row r="25" spans="11:12" x14ac:dyDescent="0.35">
      <c r="K25"/>
      <c r="L25"/>
    </row>
    <row r="26" spans="11:12" x14ac:dyDescent="0.35">
      <c r="K26"/>
      <c r="L26"/>
    </row>
    <row r="27" spans="11:12" x14ac:dyDescent="0.35">
      <c r="K27"/>
      <c r="L27"/>
    </row>
    <row r="28" spans="11:12" x14ac:dyDescent="0.35">
      <c r="K28"/>
      <c r="L28"/>
    </row>
    <row r="29" spans="11:12" x14ac:dyDescent="0.35">
      <c r="K29"/>
      <c r="L29"/>
    </row>
    <row r="30" spans="11:12" x14ac:dyDescent="0.35">
      <c r="K30"/>
      <c r="L30"/>
    </row>
    <row r="31" spans="11:12" x14ac:dyDescent="0.35">
      <c r="K31"/>
      <c r="L31"/>
    </row>
    <row r="32" spans="11:12" x14ac:dyDescent="0.35">
      <c r="K32"/>
      <c r="L32"/>
    </row>
    <row r="33" spans="11:12" x14ac:dyDescent="0.35">
      <c r="K33"/>
      <c r="L33"/>
    </row>
    <row r="34" spans="11:12" x14ac:dyDescent="0.35">
      <c r="K34"/>
      <c r="L34"/>
    </row>
    <row r="35" spans="11:12" x14ac:dyDescent="0.35">
      <c r="K35"/>
      <c r="L35"/>
    </row>
    <row r="36" spans="11:12" x14ac:dyDescent="0.35">
      <c r="K36"/>
      <c r="L36"/>
    </row>
    <row r="37" spans="11:12" x14ac:dyDescent="0.35">
      <c r="K37"/>
      <c r="L37"/>
    </row>
    <row r="38" spans="11:12" x14ac:dyDescent="0.35">
      <c r="K38"/>
      <c r="L38"/>
    </row>
    <row r="39" spans="11:12" x14ac:dyDescent="0.35">
      <c r="K39"/>
      <c r="L39"/>
    </row>
    <row r="40" spans="11:12" x14ac:dyDescent="0.35">
      <c r="K40"/>
      <c r="L40"/>
    </row>
    <row r="41" spans="11:12" x14ac:dyDescent="0.35">
      <c r="K41"/>
      <c r="L41"/>
    </row>
    <row r="42" spans="11:12" x14ac:dyDescent="0.35">
      <c r="K42"/>
      <c r="L42"/>
    </row>
    <row r="43" spans="11:12" x14ac:dyDescent="0.35">
      <c r="K43"/>
      <c r="L43"/>
    </row>
    <row r="44" spans="11:12" x14ac:dyDescent="0.35">
      <c r="K44"/>
      <c r="L44"/>
    </row>
  </sheetData>
  <mergeCells count="1">
    <mergeCell ref="A1:K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C0E7-940F-4004-8772-59298C858997}">
  <dimension ref="A1:I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3" customWidth="1"/>
    <col min="2" max="2" width="20.86328125" customWidth="1"/>
    <col min="3" max="3" width="20.46484375" customWidth="1"/>
    <col min="4" max="4" width="16.796875" bestFit="1" customWidth="1"/>
    <col min="5" max="5" width="13.265625" customWidth="1"/>
    <col min="6" max="6" width="14.46484375" customWidth="1"/>
    <col min="7" max="7" width="16" bestFit="1" customWidth="1"/>
    <col min="8" max="8" width="13.19921875" bestFit="1" customWidth="1"/>
    <col min="9" max="9" width="14.19921875" customWidth="1"/>
  </cols>
  <sheetData>
    <row r="1" spans="1:9" ht="20.25" customHeight="1" x14ac:dyDescent="0.5">
      <c r="A1" s="228" t="s">
        <v>3</v>
      </c>
      <c r="B1" s="229"/>
      <c r="C1" s="229"/>
      <c r="D1" s="229"/>
      <c r="E1" s="229"/>
      <c r="F1" s="229"/>
      <c r="G1" s="229"/>
      <c r="H1" s="229"/>
      <c r="I1" s="230"/>
    </row>
    <row r="2" spans="1:9" ht="15" customHeight="1" x14ac:dyDescent="0.4">
      <c r="A2" s="47" t="s">
        <v>82</v>
      </c>
      <c r="B2" s="48" t="s">
        <v>101</v>
      </c>
      <c r="C2" s="81"/>
      <c r="D2" s="81"/>
      <c r="E2" s="81"/>
      <c r="F2" s="81"/>
      <c r="G2" s="81"/>
      <c r="H2" s="81"/>
      <c r="I2" s="82"/>
    </row>
    <row r="3" spans="1:9" ht="14.25" customHeight="1" x14ac:dyDescent="0.4">
      <c r="A3" s="50">
        <f>Stammdaten!B9</f>
        <v>43709</v>
      </c>
      <c r="B3" s="51">
        <f>Stammdaten!C9</f>
        <v>43830</v>
      </c>
      <c r="C3" s="81"/>
      <c r="D3" s="81"/>
      <c r="E3" s="81"/>
      <c r="F3" s="81"/>
      <c r="G3" s="81"/>
      <c r="H3" s="81"/>
      <c r="I3" s="82"/>
    </row>
    <row r="4" spans="1:9" ht="18" customHeight="1" x14ac:dyDescent="0.4">
      <c r="A4" s="68" t="s">
        <v>89</v>
      </c>
      <c r="B4" s="69" t="s">
        <v>2</v>
      </c>
      <c r="C4" s="69" t="s">
        <v>83</v>
      </c>
      <c r="D4" s="69" t="s">
        <v>18</v>
      </c>
      <c r="E4" s="69" t="s">
        <v>103</v>
      </c>
      <c r="F4" s="69" t="s">
        <v>84</v>
      </c>
      <c r="G4" s="69" t="s">
        <v>85</v>
      </c>
      <c r="H4" s="69" t="s">
        <v>86</v>
      </c>
      <c r="I4" s="71" t="s">
        <v>88</v>
      </c>
    </row>
    <row r="5" spans="1:9" x14ac:dyDescent="0.35">
      <c r="A5" s="175">
        <v>1</v>
      </c>
      <c r="B5" s="153" t="s">
        <v>65</v>
      </c>
      <c r="C5" s="155" t="s">
        <v>66</v>
      </c>
      <c r="D5" s="83">
        <v>43709</v>
      </c>
      <c r="E5" s="153" t="s">
        <v>99</v>
      </c>
      <c r="F5" s="143" t="s">
        <v>100</v>
      </c>
      <c r="G5" s="83">
        <v>43739</v>
      </c>
      <c r="H5" s="198">
        <v>15</v>
      </c>
      <c r="I5" s="199">
        <f>H5/1.1</f>
        <v>13.636363636363635</v>
      </c>
    </row>
    <row r="6" spans="1:9" x14ac:dyDescent="0.35">
      <c r="A6" s="176"/>
      <c r="B6" s="154"/>
      <c r="C6" s="154"/>
      <c r="E6" s="154"/>
      <c r="F6" s="154"/>
      <c r="H6" s="198"/>
      <c r="I6" s="199"/>
    </row>
    <row r="7" spans="1:9" x14ac:dyDescent="0.35">
      <c r="A7" s="170"/>
      <c r="B7" s="148"/>
      <c r="C7" s="148"/>
      <c r="D7" s="80"/>
      <c r="E7" s="148"/>
      <c r="F7" s="148"/>
      <c r="G7" s="80"/>
      <c r="H7" s="194"/>
      <c r="I7" s="195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Stammdaten</vt:lpstr>
      <vt:lpstr>Zusammenfassung</vt:lpstr>
      <vt:lpstr>Personalkosten FOTEC</vt:lpstr>
      <vt:lpstr>Personalkosten FHWN</vt:lpstr>
      <vt:lpstr>Sach- und Materialkosten</vt:lpstr>
      <vt:lpstr>Drittkosten</vt:lpstr>
      <vt:lpstr>Reisekosten FOTEC</vt:lpstr>
      <vt:lpstr>Reisekosten FHWN</vt:lpstr>
      <vt:lpstr>Sonstige Kosten</vt:lpstr>
      <vt:lpstr>Maschinenkosten</vt:lpstr>
      <vt:lpstr>Umsätze</vt:lpstr>
    </vt:vector>
  </TitlesOfParts>
  <Company>Fotec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Kollegger</dc:creator>
  <cp:lastModifiedBy>Michael Ploy - FOTEC</cp:lastModifiedBy>
  <cp:lastPrinted>2019-10-22T12:13:21Z</cp:lastPrinted>
  <dcterms:created xsi:type="dcterms:W3CDTF">2008-06-20T07:57:36Z</dcterms:created>
  <dcterms:modified xsi:type="dcterms:W3CDTF">2024-04-25T11:04:34Z</dcterms:modified>
</cp:coreProperties>
</file>